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 with Milestones" sheetId="1" state="visible" r:id="rId1"/>
  </sheets>
  <definedNames>
    <definedName name="_xlnm.Print_Area" localSheetId="0">'Gantt with Milestones'!$A$1:$S$25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mm/dd/yy"/>
  </numFmts>
  <fonts count="13">
    <font>
      <name val="Calibri"/>
      <family val="2"/>
      <color theme="1"/>
      <sz val="11"/>
      <scheme val="minor"/>
    </font>
    <font>
      <name val="Calibri"/>
      <b val="1"/>
      <color rgb="007030A0"/>
      <sz val="18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b val="1"/>
      <color rgb="00FFFFFF"/>
      <sz val="10"/>
    </font>
    <font>
      <name val="Calibri"/>
      <b val="1"/>
      <color rgb="00404040"/>
      <sz val="8"/>
    </font>
    <font>
      <name val="Calibri"/>
      <b val="1"/>
      <color rgb="00FFFFFF"/>
      <sz val="8"/>
    </font>
    <font>
      <name val="Calibri"/>
      <b val="1"/>
      <color rgb="007030A0"/>
      <sz val="10"/>
    </font>
    <font>
      <name val="Calibri"/>
      <b val="1"/>
      <color rgb="00262626"/>
      <sz val="9"/>
    </font>
    <font>
      <name val="Calibri"/>
      <color rgb="00262626"/>
      <sz val="9"/>
    </font>
    <font>
      <name val="Calibri"/>
      <b val="1"/>
      <color rgb="00C00000"/>
      <sz val="11"/>
    </font>
    <font>
      <name val="Calibri"/>
      <color rgb="00262626"/>
      <sz val="10"/>
    </font>
    <font>
      <name val="Calibri"/>
      <i val="1"/>
      <color rgb="00757575"/>
      <sz val="9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7030A0"/>
        <bgColor rgb="007030A0"/>
      </patternFill>
    </fill>
    <fill>
      <patternFill patternType="solid">
        <fgColor rgb="00EDE2F6"/>
        <bgColor rgb="00EDE2F6"/>
      </patternFill>
    </fill>
  </fills>
  <borders count="3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hair">
        <color rgb="00D9D9D9"/>
      </left>
      <right style="hair">
        <color rgb="00D9D9D9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5" fontId="3" fillId="2" borderId="1" applyAlignment="1" pivotButton="0" quotePrefix="0" xfId="0">
      <alignment vertical="center"/>
    </xf>
    <xf numFmtId="16" fontId="5" fillId="0" borderId="0" applyAlignment="1" pivotButton="0" quotePrefix="0" xfId="0">
      <alignment horizontal="center" textRotation="90"/>
    </xf>
    <xf numFmtId="0" fontId="4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vertical="center"/>
    </xf>
    <xf numFmtId="166" fontId="8" fillId="4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vertical="center"/>
    </xf>
    <xf numFmtId="0" fontId="10" fillId="0" borderId="2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center"/>
    </xf>
    <xf numFmtId="166" fontId="9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</cellXfs>
  <cellStyles count="1">
    <cellStyle name="Normal" xfId="0" builtinId="0" hidden="0"/>
  </cellStyles>
  <dxfs count="5">
    <dxf>
      <fill>
        <patternFill patternType="solid">
          <fgColor rgb="005B2C83"/>
          <bgColor rgb="005B2C83"/>
        </patternFill>
      </fill>
    </dxf>
    <dxf>
      <fill>
        <patternFill patternType="solid">
          <fgColor rgb="0070AD47"/>
          <bgColor rgb="0070AD47"/>
        </patternFill>
      </fill>
    </dxf>
    <dxf>
      <fill>
        <patternFill patternType="solid">
          <fgColor rgb="00B4A7D6"/>
          <bgColor rgb="00B4A7D6"/>
        </patternFill>
      </fill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EB9C"/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5"/>
  <sheetViews>
    <sheetView showGridLines="0" workbookViewId="0">
      <pane xSplit="7" ySplit="5" topLeftCell="H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1" customWidth="1" min="4" max="4"/>
    <col width="7" customWidth="1" min="5" max="5"/>
    <col width="11" customWidth="1" min="6" max="6"/>
    <col width="12" customWidth="1" min="7" max="7"/>
    <col width="4.4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4.4" customWidth="1" min="16" max="16"/>
    <col width="4.4" customWidth="1" min="17" max="17"/>
    <col width="4.4" customWidth="1" min="18" max="18"/>
    <col width="4.4" customWidth="1" min="19" max="19"/>
  </cols>
  <sheetData>
    <row r="1">
      <c r="A1" s="1" t="inlineStr">
        <is>
          <t>GANTT CHART WITH MILESTONES &amp; PHASES</t>
        </is>
      </c>
    </row>
    <row r="2">
      <c r="A2" s="2" t="inlineStr">
        <is>
          <t>Project: Office Relocation</t>
        </is>
      </c>
    </row>
    <row r="3">
      <c r="A3" s="2" t="inlineStr">
        <is>
          <t>Start week (Mon):</t>
        </is>
      </c>
      <c r="C3" s="3" t="n">
        <v>46328</v>
      </c>
    </row>
    <row r="4" ht="42" customHeight="1">
      <c r="H4" s="4">
        <f>$C$3+0</f>
        <v/>
      </c>
      <c r="I4" s="4">
        <f>$C$3+7</f>
        <v/>
      </c>
      <c r="J4" s="4">
        <f>$C$3+14</f>
        <v/>
      </c>
      <c r="K4" s="4">
        <f>$C$3+21</f>
        <v/>
      </c>
      <c r="L4" s="4">
        <f>$C$3+28</f>
        <v/>
      </c>
      <c r="M4" s="4">
        <f>$C$3+35</f>
        <v/>
      </c>
      <c r="N4" s="4">
        <f>$C$3+42</f>
        <v/>
      </c>
      <c r="O4" s="4">
        <f>$C$3+49</f>
        <v/>
      </c>
      <c r="P4" s="4">
        <f>$C$3+56</f>
        <v/>
      </c>
      <c r="Q4" s="4">
        <f>$C$3+63</f>
        <v/>
      </c>
      <c r="R4" s="4">
        <f>$C$3+70</f>
        <v/>
      </c>
      <c r="S4" s="4">
        <f>$C$3+77</f>
        <v/>
      </c>
    </row>
    <row r="5">
      <c r="A5" s="5" t="inlineStr">
        <is>
          <t>WBS</t>
        </is>
      </c>
      <c r="B5" s="5" t="inlineStr">
        <is>
          <t>Phase / Task / Milestone</t>
        </is>
      </c>
      <c r="C5" s="5" t="inlineStr">
        <is>
          <t>Start</t>
        </is>
      </c>
      <c r="D5" s="5" t="inlineStr">
        <is>
          <t>Days</t>
        </is>
      </c>
      <c r="E5" s="5" t="inlineStr">
        <is>
          <t>Type</t>
        </is>
      </c>
      <c r="F5" s="5" t="inlineStr">
        <is>
          <t>End</t>
        </is>
      </c>
      <c r="G5" s="5" t="inlineStr">
        <is>
          <t>Status</t>
        </is>
      </c>
      <c r="H5" s="6" t="inlineStr">
        <is>
          <t>W1</t>
        </is>
      </c>
      <c r="I5" s="6" t="inlineStr">
        <is>
          <t>W2</t>
        </is>
      </c>
      <c r="J5" s="6" t="inlineStr">
        <is>
          <t>W3</t>
        </is>
      </c>
      <c r="K5" s="6" t="inlineStr">
        <is>
          <t>W4</t>
        </is>
      </c>
      <c r="L5" s="6" t="inlineStr">
        <is>
          <t>W5</t>
        </is>
      </c>
      <c r="M5" s="6" t="inlineStr">
        <is>
          <t>W6</t>
        </is>
      </c>
      <c r="N5" s="6" t="inlineStr">
        <is>
          <t>W7</t>
        </is>
      </c>
      <c r="O5" s="6" t="inlineStr">
        <is>
          <t>W8</t>
        </is>
      </c>
      <c r="P5" s="6" t="inlineStr">
        <is>
          <t>W9</t>
        </is>
      </c>
      <c r="Q5" s="6" t="inlineStr">
        <is>
          <t>W10</t>
        </is>
      </c>
      <c r="R5" s="6" t="inlineStr">
        <is>
          <t>W11</t>
        </is>
      </c>
      <c r="S5" s="6" t="inlineStr">
        <is>
          <t>W12</t>
        </is>
      </c>
    </row>
    <row r="6">
      <c r="A6" s="7" t="inlineStr">
        <is>
          <t>1</t>
        </is>
      </c>
      <c r="B6" s="8" t="inlineStr">
        <is>
          <t>Phase 1: Planning</t>
        </is>
      </c>
      <c r="C6" s="9">
        <f>MIN(C7:C9)</f>
        <v/>
      </c>
      <c r="D6" s="10">
        <f>F6-C6+1</f>
        <v/>
      </c>
      <c r="E6" s="10" t="inlineStr">
        <is>
          <t>Phase</t>
        </is>
      </c>
      <c r="F6" s="9">
        <f>MAX(F7:F9)</f>
        <v/>
      </c>
      <c r="G6" s="11" t="n"/>
      <c r="H6" s="12">
        <f>IF(AND($E6="Milestone",H$4&lt;=$C6,H$4+6&gt;=$C6),"◆","")</f>
        <v/>
      </c>
      <c r="I6" s="12">
        <f>IF(AND($E6="Milestone",I$4&lt;=$C6,I$4+6&gt;=$C6),"◆","")</f>
        <v/>
      </c>
      <c r="J6" s="12">
        <f>IF(AND($E6="Milestone",J$4&lt;=$C6,J$4+6&gt;=$C6),"◆","")</f>
        <v/>
      </c>
      <c r="K6" s="12">
        <f>IF(AND($E6="Milestone",K$4&lt;=$C6,K$4+6&gt;=$C6),"◆","")</f>
        <v/>
      </c>
      <c r="L6" s="12">
        <f>IF(AND($E6="Milestone",L$4&lt;=$C6,L$4+6&gt;=$C6),"◆","")</f>
        <v/>
      </c>
      <c r="M6" s="12">
        <f>IF(AND($E6="Milestone",M$4&lt;=$C6,M$4+6&gt;=$C6),"◆","")</f>
        <v/>
      </c>
      <c r="N6" s="12">
        <f>IF(AND($E6="Milestone",N$4&lt;=$C6,N$4+6&gt;=$C6),"◆","")</f>
        <v/>
      </c>
      <c r="O6" s="12">
        <f>IF(AND($E6="Milestone",O$4&lt;=$C6,O$4+6&gt;=$C6),"◆","")</f>
        <v/>
      </c>
      <c r="P6" s="12">
        <f>IF(AND($E6="Milestone",P$4&lt;=$C6,P$4+6&gt;=$C6),"◆","")</f>
        <v/>
      </c>
      <c r="Q6" s="12">
        <f>IF(AND($E6="Milestone",Q$4&lt;=$C6,Q$4+6&gt;=$C6),"◆","")</f>
        <v/>
      </c>
      <c r="R6" s="12">
        <f>IF(AND($E6="Milestone",R$4&lt;=$C6,R$4+6&gt;=$C6),"◆","")</f>
        <v/>
      </c>
      <c r="S6" s="12">
        <f>IF(AND($E6="Milestone",S$4&lt;=$C6,S$4+6&gt;=$C6),"◆","")</f>
        <v/>
      </c>
    </row>
    <row r="7">
      <c r="A7" s="13" t="inlineStr">
        <is>
          <t>1.1</t>
        </is>
      </c>
      <c r="B7" s="14" t="inlineStr">
        <is>
          <t xml:space="preserve">   Define space requirements</t>
        </is>
      </c>
      <c r="C7" s="15">
        <f>$C$3+0</f>
        <v/>
      </c>
      <c r="D7" s="13" t="n">
        <v>5</v>
      </c>
      <c r="E7" s="13" t="inlineStr">
        <is>
          <t>Task</t>
        </is>
      </c>
      <c r="F7" s="15">
        <f>IF(D7=0,C7,C7+D7-1)</f>
        <v/>
      </c>
      <c r="G7" s="13" t="inlineStr">
        <is>
          <t>Complete</t>
        </is>
      </c>
      <c r="H7" s="12">
        <f>IF(AND($E7="Milestone",H$4&lt;=$C7,H$4+6&gt;=$C7),"◆","")</f>
        <v/>
      </c>
      <c r="I7" s="12">
        <f>IF(AND($E7="Milestone",I$4&lt;=$C7,I$4+6&gt;=$C7),"◆","")</f>
        <v/>
      </c>
      <c r="J7" s="12">
        <f>IF(AND($E7="Milestone",J$4&lt;=$C7,J$4+6&gt;=$C7),"◆","")</f>
        <v/>
      </c>
      <c r="K7" s="12">
        <f>IF(AND($E7="Milestone",K$4&lt;=$C7,K$4+6&gt;=$C7),"◆","")</f>
        <v/>
      </c>
      <c r="L7" s="12">
        <f>IF(AND($E7="Milestone",L$4&lt;=$C7,L$4+6&gt;=$C7),"◆","")</f>
        <v/>
      </c>
      <c r="M7" s="12">
        <f>IF(AND($E7="Milestone",M$4&lt;=$C7,M$4+6&gt;=$C7),"◆","")</f>
        <v/>
      </c>
      <c r="N7" s="12">
        <f>IF(AND($E7="Milestone",N$4&lt;=$C7,N$4+6&gt;=$C7),"◆","")</f>
        <v/>
      </c>
      <c r="O7" s="12">
        <f>IF(AND($E7="Milestone",O$4&lt;=$C7,O$4+6&gt;=$C7),"◆","")</f>
        <v/>
      </c>
      <c r="P7" s="12">
        <f>IF(AND($E7="Milestone",P$4&lt;=$C7,P$4+6&gt;=$C7),"◆","")</f>
        <v/>
      </c>
      <c r="Q7" s="12">
        <f>IF(AND($E7="Milestone",Q$4&lt;=$C7,Q$4+6&gt;=$C7),"◆","")</f>
        <v/>
      </c>
      <c r="R7" s="12">
        <f>IF(AND($E7="Milestone",R$4&lt;=$C7,R$4+6&gt;=$C7),"◆","")</f>
        <v/>
      </c>
      <c r="S7" s="12">
        <f>IF(AND($E7="Milestone",S$4&lt;=$C7,S$4+6&gt;=$C7),"◆","")</f>
        <v/>
      </c>
    </row>
    <row r="8">
      <c r="A8" s="13" t="inlineStr">
        <is>
          <t>1.2</t>
        </is>
      </c>
      <c r="B8" s="14" t="inlineStr">
        <is>
          <t xml:space="preserve">   Shortlist and visit sites</t>
        </is>
      </c>
      <c r="C8" s="15">
        <f>$C$3+5</f>
        <v/>
      </c>
      <c r="D8" s="13" t="n">
        <v>10</v>
      </c>
      <c r="E8" s="13" t="inlineStr">
        <is>
          <t>Task</t>
        </is>
      </c>
      <c r="F8" s="15">
        <f>IF(D8=0,C8,C8+D8-1)</f>
        <v/>
      </c>
      <c r="G8" s="13" t="inlineStr">
        <is>
          <t>Complete</t>
        </is>
      </c>
      <c r="H8" s="12">
        <f>IF(AND($E8="Milestone",H$4&lt;=$C8,H$4+6&gt;=$C8),"◆","")</f>
        <v/>
      </c>
      <c r="I8" s="12">
        <f>IF(AND($E8="Milestone",I$4&lt;=$C8,I$4+6&gt;=$C8),"◆","")</f>
        <v/>
      </c>
      <c r="J8" s="12">
        <f>IF(AND($E8="Milestone",J$4&lt;=$C8,J$4+6&gt;=$C8),"◆","")</f>
        <v/>
      </c>
      <c r="K8" s="12">
        <f>IF(AND($E8="Milestone",K$4&lt;=$C8,K$4+6&gt;=$C8),"◆","")</f>
        <v/>
      </c>
      <c r="L8" s="12">
        <f>IF(AND($E8="Milestone",L$4&lt;=$C8,L$4+6&gt;=$C8),"◆","")</f>
        <v/>
      </c>
      <c r="M8" s="12">
        <f>IF(AND($E8="Milestone",M$4&lt;=$C8,M$4+6&gt;=$C8),"◆","")</f>
        <v/>
      </c>
      <c r="N8" s="12">
        <f>IF(AND($E8="Milestone",N$4&lt;=$C8,N$4+6&gt;=$C8),"◆","")</f>
        <v/>
      </c>
      <c r="O8" s="12">
        <f>IF(AND($E8="Milestone",O$4&lt;=$C8,O$4+6&gt;=$C8),"◆","")</f>
        <v/>
      </c>
      <c r="P8" s="12">
        <f>IF(AND($E8="Milestone",P$4&lt;=$C8,P$4+6&gt;=$C8),"◆","")</f>
        <v/>
      </c>
      <c r="Q8" s="12">
        <f>IF(AND($E8="Milestone",Q$4&lt;=$C8,Q$4+6&gt;=$C8),"◆","")</f>
        <v/>
      </c>
      <c r="R8" s="12">
        <f>IF(AND($E8="Milestone",R$4&lt;=$C8,R$4+6&gt;=$C8),"◆","")</f>
        <v/>
      </c>
      <c r="S8" s="12">
        <f>IF(AND($E8="Milestone",S$4&lt;=$C8,S$4+6&gt;=$C8),"◆","")</f>
        <v/>
      </c>
    </row>
    <row r="9">
      <c r="A9" s="13" t="inlineStr">
        <is>
          <t>1.3</t>
        </is>
      </c>
      <c r="B9" s="16" t="inlineStr">
        <is>
          <t xml:space="preserve">   ◆ Lease signed</t>
        </is>
      </c>
      <c r="C9" s="15">
        <f>$C$3+16</f>
        <v/>
      </c>
      <c r="D9" s="13" t="n">
        <v>0</v>
      </c>
      <c r="E9" s="13" t="inlineStr">
        <is>
          <t>Milestone</t>
        </is>
      </c>
      <c r="F9" s="15">
        <f>IF(D9=0,C9,C9+D9-1)</f>
        <v/>
      </c>
      <c r="G9" s="13" t="inlineStr">
        <is>
          <t>Complete</t>
        </is>
      </c>
      <c r="H9" s="12">
        <f>IF(AND($E9="Milestone",H$4&lt;=$C9,H$4+6&gt;=$C9),"◆","")</f>
        <v/>
      </c>
      <c r="I9" s="12">
        <f>IF(AND($E9="Milestone",I$4&lt;=$C9,I$4+6&gt;=$C9),"◆","")</f>
        <v/>
      </c>
      <c r="J9" s="12">
        <f>IF(AND($E9="Milestone",J$4&lt;=$C9,J$4+6&gt;=$C9),"◆","")</f>
        <v/>
      </c>
      <c r="K9" s="12">
        <f>IF(AND($E9="Milestone",K$4&lt;=$C9,K$4+6&gt;=$C9),"◆","")</f>
        <v/>
      </c>
      <c r="L9" s="12">
        <f>IF(AND($E9="Milestone",L$4&lt;=$C9,L$4+6&gt;=$C9),"◆","")</f>
        <v/>
      </c>
      <c r="M9" s="12">
        <f>IF(AND($E9="Milestone",M$4&lt;=$C9,M$4+6&gt;=$C9),"◆","")</f>
        <v/>
      </c>
      <c r="N9" s="12">
        <f>IF(AND($E9="Milestone",N$4&lt;=$C9,N$4+6&gt;=$C9),"◆","")</f>
        <v/>
      </c>
      <c r="O9" s="12">
        <f>IF(AND($E9="Milestone",O$4&lt;=$C9,O$4+6&gt;=$C9),"◆","")</f>
        <v/>
      </c>
      <c r="P9" s="12">
        <f>IF(AND($E9="Milestone",P$4&lt;=$C9,P$4+6&gt;=$C9),"◆","")</f>
        <v/>
      </c>
      <c r="Q9" s="12">
        <f>IF(AND($E9="Milestone",Q$4&lt;=$C9,Q$4+6&gt;=$C9),"◆","")</f>
        <v/>
      </c>
      <c r="R9" s="12">
        <f>IF(AND($E9="Milestone",R$4&lt;=$C9,R$4+6&gt;=$C9),"◆","")</f>
        <v/>
      </c>
      <c r="S9" s="12">
        <f>IF(AND($E9="Milestone",S$4&lt;=$C9,S$4+6&gt;=$C9),"◆","")</f>
        <v/>
      </c>
    </row>
    <row r="10">
      <c r="A10" s="7" t="inlineStr">
        <is>
          <t>2</t>
        </is>
      </c>
      <c r="B10" s="8" t="inlineStr">
        <is>
          <t>Phase 2: Preparation</t>
        </is>
      </c>
      <c r="C10" s="9">
        <f>MIN(C11:C14)</f>
        <v/>
      </c>
      <c r="D10" s="10">
        <f>F10-C10+1</f>
        <v/>
      </c>
      <c r="E10" s="10" t="inlineStr">
        <is>
          <t>Phase</t>
        </is>
      </c>
      <c r="F10" s="9">
        <f>MAX(F11:F14)</f>
        <v/>
      </c>
      <c r="G10" s="11" t="n"/>
      <c r="H10" s="12">
        <f>IF(AND($E10="Milestone",H$4&lt;=$C10,H$4+6&gt;=$C10),"◆","")</f>
        <v/>
      </c>
      <c r="I10" s="12">
        <f>IF(AND($E10="Milestone",I$4&lt;=$C10,I$4+6&gt;=$C10),"◆","")</f>
        <v/>
      </c>
      <c r="J10" s="12">
        <f>IF(AND($E10="Milestone",J$4&lt;=$C10,J$4+6&gt;=$C10),"◆","")</f>
        <v/>
      </c>
      <c r="K10" s="12">
        <f>IF(AND($E10="Milestone",K$4&lt;=$C10,K$4+6&gt;=$C10),"◆","")</f>
        <v/>
      </c>
      <c r="L10" s="12">
        <f>IF(AND($E10="Milestone",L$4&lt;=$C10,L$4+6&gt;=$C10),"◆","")</f>
        <v/>
      </c>
      <c r="M10" s="12">
        <f>IF(AND($E10="Milestone",M$4&lt;=$C10,M$4+6&gt;=$C10),"◆","")</f>
        <v/>
      </c>
      <c r="N10" s="12">
        <f>IF(AND($E10="Milestone",N$4&lt;=$C10,N$4+6&gt;=$C10),"◆","")</f>
        <v/>
      </c>
      <c r="O10" s="12">
        <f>IF(AND($E10="Milestone",O$4&lt;=$C10,O$4+6&gt;=$C10),"◆","")</f>
        <v/>
      </c>
      <c r="P10" s="12">
        <f>IF(AND($E10="Milestone",P$4&lt;=$C10,P$4+6&gt;=$C10),"◆","")</f>
        <v/>
      </c>
      <c r="Q10" s="12">
        <f>IF(AND($E10="Milestone",Q$4&lt;=$C10,Q$4+6&gt;=$C10),"◆","")</f>
        <v/>
      </c>
      <c r="R10" s="12">
        <f>IF(AND($E10="Milestone",R$4&lt;=$C10,R$4+6&gt;=$C10),"◆","")</f>
        <v/>
      </c>
      <c r="S10" s="12">
        <f>IF(AND($E10="Milestone",S$4&lt;=$C10,S$4+6&gt;=$C10),"◆","")</f>
        <v/>
      </c>
    </row>
    <row r="11">
      <c r="A11" s="13" t="inlineStr">
        <is>
          <t>2.1</t>
        </is>
      </c>
      <c r="B11" s="14" t="inlineStr">
        <is>
          <t xml:space="preserve">   Office layout &amp; furniture order</t>
        </is>
      </c>
      <c r="C11" s="15">
        <f>$C$3+17</f>
        <v/>
      </c>
      <c r="D11" s="13" t="n">
        <v>12</v>
      </c>
      <c r="E11" s="13" t="inlineStr">
        <is>
          <t>Task</t>
        </is>
      </c>
      <c r="F11" s="15">
        <f>IF(D11=0,C11,C11+D11-1)</f>
        <v/>
      </c>
      <c r="G11" s="13" t="inlineStr">
        <is>
          <t>In Progress</t>
        </is>
      </c>
      <c r="H11" s="12">
        <f>IF(AND($E11="Milestone",H$4&lt;=$C11,H$4+6&gt;=$C11),"◆","")</f>
        <v/>
      </c>
      <c r="I11" s="12">
        <f>IF(AND($E11="Milestone",I$4&lt;=$C11,I$4+6&gt;=$C11),"◆","")</f>
        <v/>
      </c>
      <c r="J11" s="12">
        <f>IF(AND($E11="Milestone",J$4&lt;=$C11,J$4+6&gt;=$C11),"◆","")</f>
        <v/>
      </c>
      <c r="K11" s="12">
        <f>IF(AND($E11="Milestone",K$4&lt;=$C11,K$4+6&gt;=$C11),"◆","")</f>
        <v/>
      </c>
      <c r="L11" s="12">
        <f>IF(AND($E11="Milestone",L$4&lt;=$C11,L$4+6&gt;=$C11),"◆","")</f>
        <v/>
      </c>
      <c r="M11" s="12">
        <f>IF(AND($E11="Milestone",M$4&lt;=$C11,M$4+6&gt;=$C11),"◆","")</f>
        <v/>
      </c>
      <c r="N11" s="12">
        <f>IF(AND($E11="Milestone",N$4&lt;=$C11,N$4+6&gt;=$C11),"◆","")</f>
        <v/>
      </c>
      <c r="O11" s="12">
        <f>IF(AND($E11="Milestone",O$4&lt;=$C11,O$4+6&gt;=$C11),"◆","")</f>
        <v/>
      </c>
      <c r="P11" s="12">
        <f>IF(AND($E11="Milestone",P$4&lt;=$C11,P$4+6&gt;=$C11),"◆","")</f>
        <v/>
      </c>
      <c r="Q11" s="12">
        <f>IF(AND($E11="Milestone",Q$4&lt;=$C11,Q$4+6&gt;=$C11),"◆","")</f>
        <v/>
      </c>
      <c r="R11" s="12">
        <f>IF(AND($E11="Milestone",R$4&lt;=$C11,R$4+6&gt;=$C11),"◆","")</f>
        <v/>
      </c>
      <c r="S11" s="12">
        <f>IF(AND($E11="Milestone",S$4&lt;=$C11,S$4+6&gt;=$C11),"◆","")</f>
        <v/>
      </c>
    </row>
    <row r="12">
      <c r="A12" s="13" t="inlineStr">
        <is>
          <t>2.2</t>
        </is>
      </c>
      <c r="B12" s="14" t="inlineStr">
        <is>
          <t xml:space="preserve">   IT &amp; network setup</t>
        </is>
      </c>
      <c r="C12" s="15">
        <f>$C$3+24</f>
        <v/>
      </c>
      <c r="D12" s="13" t="n">
        <v>14</v>
      </c>
      <c r="E12" s="13" t="inlineStr">
        <is>
          <t>Task</t>
        </is>
      </c>
      <c r="F12" s="15">
        <f>IF(D12=0,C12,C12+D12-1)</f>
        <v/>
      </c>
      <c r="G12" s="13" t="inlineStr">
        <is>
          <t>In Progress</t>
        </is>
      </c>
      <c r="H12" s="12">
        <f>IF(AND($E12="Milestone",H$4&lt;=$C12,H$4+6&gt;=$C12),"◆","")</f>
        <v/>
      </c>
      <c r="I12" s="12">
        <f>IF(AND($E12="Milestone",I$4&lt;=$C12,I$4+6&gt;=$C12),"◆","")</f>
        <v/>
      </c>
      <c r="J12" s="12">
        <f>IF(AND($E12="Milestone",J$4&lt;=$C12,J$4+6&gt;=$C12),"◆","")</f>
        <v/>
      </c>
      <c r="K12" s="12">
        <f>IF(AND($E12="Milestone",K$4&lt;=$C12,K$4+6&gt;=$C12),"◆","")</f>
        <v/>
      </c>
      <c r="L12" s="12">
        <f>IF(AND($E12="Milestone",L$4&lt;=$C12,L$4+6&gt;=$C12),"◆","")</f>
        <v/>
      </c>
      <c r="M12" s="12">
        <f>IF(AND($E12="Milestone",M$4&lt;=$C12,M$4+6&gt;=$C12),"◆","")</f>
        <v/>
      </c>
      <c r="N12" s="12">
        <f>IF(AND($E12="Milestone",N$4&lt;=$C12,N$4+6&gt;=$C12),"◆","")</f>
        <v/>
      </c>
      <c r="O12" s="12">
        <f>IF(AND($E12="Milestone",O$4&lt;=$C12,O$4+6&gt;=$C12),"◆","")</f>
        <v/>
      </c>
      <c r="P12" s="12">
        <f>IF(AND($E12="Milestone",P$4&lt;=$C12,P$4+6&gt;=$C12),"◆","")</f>
        <v/>
      </c>
      <c r="Q12" s="12">
        <f>IF(AND($E12="Milestone",Q$4&lt;=$C12,Q$4+6&gt;=$C12),"◆","")</f>
        <v/>
      </c>
      <c r="R12" s="12">
        <f>IF(AND($E12="Milestone",R$4&lt;=$C12,R$4+6&gt;=$C12),"◆","")</f>
        <v/>
      </c>
      <c r="S12" s="12">
        <f>IF(AND($E12="Milestone",S$4&lt;=$C12,S$4+6&gt;=$C12),"◆","")</f>
        <v/>
      </c>
    </row>
    <row r="13">
      <c r="A13" s="13" t="inlineStr">
        <is>
          <t>2.3</t>
        </is>
      </c>
      <c r="B13" s="14" t="inlineStr">
        <is>
          <t xml:space="preserve">   Staff communication plan</t>
        </is>
      </c>
      <c r="C13" s="15">
        <f>$C$3+21</f>
        <v/>
      </c>
      <c r="D13" s="13" t="n">
        <v>6</v>
      </c>
      <c r="E13" s="13" t="inlineStr">
        <is>
          <t>Task</t>
        </is>
      </c>
      <c r="F13" s="15">
        <f>IF(D13=0,C13,C13+D13-1)</f>
        <v/>
      </c>
      <c r="G13" s="13" t="inlineStr">
        <is>
          <t>Not Started</t>
        </is>
      </c>
      <c r="H13" s="12">
        <f>IF(AND($E13="Milestone",H$4&lt;=$C13,H$4+6&gt;=$C13),"◆","")</f>
        <v/>
      </c>
      <c r="I13" s="12">
        <f>IF(AND($E13="Milestone",I$4&lt;=$C13,I$4+6&gt;=$C13),"◆","")</f>
        <v/>
      </c>
      <c r="J13" s="12">
        <f>IF(AND($E13="Milestone",J$4&lt;=$C13,J$4+6&gt;=$C13),"◆","")</f>
        <v/>
      </c>
      <c r="K13" s="12">
        <f>IF(AND($E13="Milestone",K$4&lt;=$C13,K$4+6&gt;=$C13),"◆","")</f>
        <v/>
      </c>
      <c r="L13" s="12">
        <f>IF(AND($E13="Milestone",L$4&lt;=$C13,L$4+6&gt;=$C13),"◆","")</f>
        <v/>
      </c>
      <c r="M13" s="12">
        <f>IF(AND($E13="Milestone",M$4&lt;=$C13,M$4+6&gt;=$C13),"◆","")</f>
        <v/>
      </c>
      <c r="N13" s="12">
        <f>IF(AND($E13="Milestone",N$4&lt;=$C13,N$4+6&gt;=$C13),"◆","")</f>
        <v/>
      </c>
      <c r="O13" s="12">
        <f>IF(AND($E13="Milestone",O$4&lt;=$C13,O$4+6&gt;=$C13),"◆","")</f>
        <v/>
      </c>
      <c r="P13" s="12">
        <f>IF(AND($E13="Milestone",P$4&lt;=$C13,P$4+6&gt;=$C13),"◆","")</f>
        <v/>
      </c>
      <c r="Q13" s="12">
        <f>IF(AND($E13="Milestone",Q$4&lt;=$C13,Q$4+6&gt;=$C13),"◆","")</f>
        <v/>
      </c>
      <c r="R13" s="12">
        <f>IF(AND($E13="Milestone",R$4&lt;=$C13,R$4+6&gt;=$C13),"◆","")</f>
        <v/>
      </c>
      <c r="S13" s="12">
        <f>IF(AND($E13="Milestone",S$4&lt;=$C13,S$4+6&gt;=$C13),"◆","")</f>
        <v/>
      </c>
    </row>
    <row r="14">
      <c r="A14" s="13" t="inlineStr">
        <is>
          <t>2.4</t>
        </is>
      </c>
      <c r="B14" s="16" t="inlineStr">
        <is>
          <t xml:space="preserve">   ◆ Fit-out complete</t>
        </is>
      </c>
      <c r="C14" s="15">
        <f>$C$3+41</f>
        <v/>
      </c>
      <c r="D14" s="13" t="n">
        <v>0</v>
      </c>
      <c r="E14" s="13" t="inlineStr">
        <is>
          <t>Milestone</t>
        </is>
      </c>
      <c r="F14" s="15">
        <f>IF(D14=0,C14,C14+D14-1)</f>
        <v/>
      </c>
      <c r="G14" s="13" t="inlineStr">
        <is>
          <t>Not Started</t>
        </is>
      </c>
      <c r="H14" s="12">
        <f>IF(AND($E14="Milestone",H$4&lt;=$C14,H$4+6&gt;=$C14),"◆","")</f>
        <v/>
      </c>
      <c r="I14" s="12">
        <f>IF(AND($E14="Milestone",I$4&lt;=$C14,I$4+6&gt;=$C14),"◆","")</f>
        <v/>
      </c>
      <c r="J14" s="12">
        <f>IF(AND($E14="Milestone",J$4&lt;=$C14,J$4+6&gt;=$C14),"◆","")</f>
        <v/>
      </c>
      <c r="K14" s="12">
        <f>IF(AND($E14="Milestone",K$4&lt;=$C14,K$4+6&gt;=$C14),"◆","")</f>
        <v/>
      </c>
      <c r="L14" s="12">
        <f>IF(AND($E14="Milestone",L$4&lt;=$C14,L$4+6&gt;=$C14),"◆","")</f>
        <v/>
      </c>
      <c r="M14" s="12">
        <f>IF(AND($E14="Milestone",M$4&lt;=$C14,M$4+6&gt;=$C14),"◆","")</f>
        <v/>
      </c>
      <c r="N14" s="12">
        <f>IF(AND($E14="Milestone",N$4&lt;=$C14,N$4+6&gt;=$C14),"◆","")</f>
        <v/>
      </c>
      <c r="O14" s="12">
        <f>IF(AND($E14="Milestone",O$4&lt;=$C14,O$4+6&gt;=$C14),"◆","")</f>
        <v/>
      </c>
      <c r="P14" s="12">
        <f>IF(AND($E14="Milestone",P$4&lt;=$C14,P$4+6&gt;=$C14),"◆","")</f>
        <v/>
      </c>
      <c r="Q14" s="12">
        <f>IF(AND($E14="Milestone",Q$4&lt;=$C14,Q$4+6&gt;=$C14),"◆","")</f>
        <v/>
      </c>
      <c r="R14" s="12">
        <f>IF(AND($E14="Milestone",R$4&lt;=$C14,R$4+6&gt;=$C14),"◆","")</f>
        <v/>
      </c>
      <c r="S14" s="12">
        <f>IF(AND($E14="Milestone",S$4&lt;=$C14,S$4+6&gt;=$C14),"◆","")</f>
        <v/>
      </c>
    </row>
    <row r="15">
      <c r="A15" s="7" t="inlineStr">
        <is>
          <t>3</t>
        </is>
      </c>
      <c r="B15" s="8" t="inlineStr">
        <is>
          <t>Phase 3: Move</t>
        </is>
      </c>
      <c r="C15" s="9">
        <f>MIN(C16:C19)</f>
        <v/>
      </c>
      <c r="D15" s="10">
        <f>F15-C15+1</f>
        <v/>
      </c>
      <c r="E15" s="10" t="inlineStr">
        <is>
          <t>Phase</t>
        </is>
      </c>
      <c r="F15" s="9">
        <f>MAX(F16:F19)</f>
        <v/>
      </c>
      <c r="G15" s="11" t="n"/>
      <c r="H15" s="12">
        <f>IF(AND($E15="Milestone",H$4&lt;=$C15,H$4+6&gt;=$C15),"◆","")</f>
        <v/>
      </c>
      <c r="I15" s="12">
        <f>IF(AND($E15="Milestone",I$4&lt;=$C15,I$4+6&gt;=$C15),"◆","")</f>
        <v/>
      </c>
      <c r="J15" s="12">
        <f>IF(AND($E15="Milestone",J$4&lt;=$C15,J$4+6&gt;=$C15),"◆","")</f>
        <v/>
      </c>
      <c r="K15" s="12">
        <f>IF(AND($E15="Milestone",K$4&lt;=$C15,K$4+6&gt;=$C15),"◆","")</f>
        <v/>
      </c>
      <c r="L15" s="12">
        <f>IF(AND($E15="Milestone",L$4&lt;=$C15,L$4+6&gt;=$C15),"◆","")</f>
        <v/>
      </c>
      <c r="M15" s="12">
        <f>IF(AND($E15="Milestone",M$4&lt;=$C15,M$4+6&gt;=$C15),"◆","")</f>
        <v/>
      </c>
      <c r="N15" s="12">
        <f>IF(AND($E15="Milestone",N$4&lt;=$C15,N$4+6&gt;=$C15),"◆","")</f>
        <v/>
      </c>
      <c r="O15" s="12">
        <f>IF(AND($E15="Milestone",O$4&lt;=$C15,O$4+6&gt;=$C15),"◆","")</f>
        <v/>
      </c>
      <c r="P15" s="12">
        <f>IF(AND($E15="Milestone",P$4&lt;=$C15,P$4+6&gt;=$C15),"◆","")</f>
        <v/>
      </c>
      <c r="Q15" s="12">
        <f>IF(AND($E15="Milestone",Q$4&lt;=$C15,Q$4+6&gt;=$C15),"◆","")</f>
        <v/>
      </c>
      <c r="R15" s="12">
        <f>IF(AND($E15="Milestone",R$4&lt;=$C15,R$4+6&gt;=$C15),"◆","")</f>
        <v/>
      </c>
      <c r="S15" s="12">
        <f>IF(AND($E15="Milestone",S$4&lt;=$C15,S$4+6&gt;=$C15),"◆","")</f>
        <v/>
      </c>
    </row>
    <row r="16">
      <c r="A16" s="13" t="inlineStr">
        <is>
          <t>3.1</t>
        </is>
      </c>
      <c r="B16" s="14" t="inlineStr">
        <is>
          <t xml:space="preserve">   Pack and label</t>
        </is>
      </c>
      <c r="C16" s="15">
        <f>$C$3+42</f>
        <v/>
      </c>
      <c r="D16" s="13" t="n">
        <v>7</v>
      </c>
      <c r="E16" s="13" t="inlineStr">
        <is>
          <t>Task</t>
        </is>
      </c>
      <c r="F16" s="15">
        <f>IF(D16=0,C16,C16+D16-1)</f>
        <v/>
      </c>
      <c r="G16" s="13" t="inlineStr">
        <is>
          <t>Not Started</t>
        </is>
      </c>
      <c r="H16" s="12">
        <f>IF(AND($E16="Milestone",H$4&lt;=$C16,H$4+6&gt;=$C16),"◆","")</f>
        <v/>
      </c>
      <c r="I16" s="12">
        <f>IF(AND($E16="Milestone",I$4&lt;=$C16,I$4+6&gt;=$C16),"◆","")</f>
        <v/>
      </c>
      <c r="J16" s="12">
        <f>IF(AND($E16="Milestone",J$4&lt;=$C16,J$4+6&gt;=$C16),"◆","")</f>
        <v/>
      </c>
      <c r="K16" s="12">
        <f>IF(AND($E16="Milestone",K$4&lt;=$C16,K$4+6&gt;=$C16),"◆","")</f>
        <v/>
      </c>
      <c r="L16" s="12">
        <f>IF(AND($E16="Milestone",L$4&lt;=$C16,L$4+6&gt;=$C16),"◆","")</f>
        <v/>
      </c>
      <c r="M16" s="12">
        <f>IF(AND($E16="Milestone",M$4&lt;=$C16,M$4+6&gt;=$C16),"◆","")</f>
        <v/>
      </c>
      <c r="N16" s="12">
        <f>IF(AND($E16="Milestone",N$4&lt;=$C16,N$4+6&gt;=$C16),"◆","")</f>
        <v/>
      </c>
      <c r="O16" s="12">
        <f>IF(AND($E16="Milestone",O$4&lt;=$C16,O$4+6&gt;=$C16),"◆","")</f>
        <v/>
      </c>
      <c r="P16" s="12">
        <f>IF(AND($E16="Milestone",P$4&lt;=$C16,P$4+6&gt;=$C16),"◆","")</f>
        <v/>
      </c>
      <c r="Q16" s="12">
        <f>IF(AND($E16="Milestone",Q$4&lt;=$C16,Q$4+6&gt;=$C16),"◆","")</f>
        <v/>
      </c>
      <c r="R16" s="12">
        <f>IF(AND($E16="Milestone",R$4&lt;=$C16,R$4+6&gt;=$C16),"◆","")</f>
        <v/>
      </c>
      <c r="S16" s="12">
        <f>IF(AND($E16="Milestone",S$4&lt;=$C16,S$4+6&gt;=$C16),"◆","")</f>
        <v/>
      </c>
    </row>
    <row r="17">
      <c r="A17" s="13" t="inlineStr">
        <is>
          <t>3.2</t>
        </is>
      </c>
      <c r="B17" s="14" t="inlineStr">
        <is>
          <t xml:space="preserve">   Moving day</t>
        </is>
      </c>
      <c r="C17" s="15">
        <f>$C$3+50</f>
        <v/>
      </c>
      <c r="D17" s="13" t="n">
        <v>2</v>
      </c>
      <c r="E17" s="13" t="inlineStr">
        <is>
          <t>Task</t>
        </is>
      </c>
      <c r="F17" s="15">
        <f>IF(D17=0,C17,C17+D17-1)</f>
        <v/>
      </c>
      <c r="G17" s="13" t="inlineStr">
        <is>
          <t>Not Started</t>
        </is>
      </c>
      <c r="H17" s="12">
        <f>IF(AND($E17="Milestone",H$4&lt;=$C17,H$4+6&gt;=$C17),"◆","")</f>
        <v/>
      </c>
      <c r="I17" s="12">
        <f>IF(AND($E17="Milestone",I$4&lt;=$C17,I$4+6&gt;=$C17),"◆","")</f>
        <v/>
      </c>
      <c r="J17" s="12">
        <f>IF(AND($E17="Milestone",J$4&lt;=$C17,J$4+6&gt;=$C17),"◆","")</f>
        <v/>
      </c>
      <c r="K17" s="12">
        <f>IF(AND($E17="Milestone",K$4&lt;=$C17,K$4+6&gt;=$C17),"◆","")</f>
        <v/>
      </c>
      <c r="L17" s="12">
        <f>IF(AND($E17="Milestone",L$4&lt;=$C17,L$4+6&gt;=$C17),"◆","")</f>
        <v/>
      </c>
      <c r="M17" s="12">
        <f>IF(AND($E17="Milestone",M$4&lt;=$C17,M$4+6&gt;=$C17),"◆","")</f>
        <v/>
      </c>
      <c r="N17" s="12">
        <f>IF(AND($E17="Milestone",N$4&lt;=$C17,N$4+6&gt;=$C17),"◆","")</f>
        <v/>
      </c>
      <c r="O17" s="12">
        <f>IF(AND($E17="Milestone",O$4&lt;=$C17,O$4+6&gt;=$C17),"◆","")</f>
        <v/>
      </c>
      <c r="P17" s="12">
        <f>IF(AND($E17="Milestone",P$4&lt;=$C17,P$4+6&gt;=$C17),"◆","")</f>
        <v/>
      </c>
      <c r="Q17" s="12">
        <f>IF(AND($E17="Milestone",Q$4&lt;=$C17,Q$4+6&gt;=$C17),"◆","")</f>
        <v/>
      </c>
      <c r="R17" s="12">
        <f>IF(AND($E17="Milestone",R$4&lt;=$C17,R$4+6&gt;=$C17),"◆","")</f>
        <v/>
      </c>
      <c r="S17" s="12">
        <f>IF(AND($E17="Milestone",S$4&lt;=$C17,S$4+6&gt;=$C17),"◆","")</f>
        <v/>
      </c>
    </row>
    <row r="18">
      <c r="A18" s="13" t="inlineStr">
        <is>
          <t>3.3</t>
        </is>
      </c>
      <c r="B18" s="14" t="inlineStr">
        <is>
          <t xml:space="preserve">   Unpack &amp; test systems</t>
        </is>
      </c>
      <c r="C18" s="15">
        <f>$C$3+52</f>
        <v/>
      </c>
      <c r="D18" s="13" t="n">
        <v>5</v>
      </c>
      <c r="E18" s="13" t="inlineStr">
        <is>
          <t>Task</t>
        </is>
      </c>
      <c r="F18" s="15">
        <f>IF(D18=0,C18,C18+D18-1)</f>
        <v/>
      </c>
      <c r="G18" s="13" t="inlineStr">
        <is>
          <t>Not Started</t>
        </is>
      </c>
      <c r="H18" s="12">
        <f>IF(AND($E18="Milestone",H$4&lt;=$C18,H$4+6&gt;=$C18),"◆","")</f>
        <v/>
      </c>
      <c r="I18" s="12">
        <f>IF(AND($E18="Milestone",I$4&lt;=$C18,I$4+6&gt;=$C18),"◆","")</f>
        <v/>
      </c>
      <c r="J18" s="12">
        <f>IF(AND($E18="Milestone",J$4&lt;=$C18,J$4+6&gt;=$C18),"◆","")</f>
        <v/>
      </c>
      <c r="K18" s="12">
        <f>IF(AND($E18="Milestone",K$4&lt;=$C18,K$4+6&gt;=$C18),"◆","")</f>
        <v/>
      </c>
      <c r="L18" s="12">
        <f>IF(AND($E18="Milestone",L$4&lt;=$C18,L$4+6&gt;=$C18),"◆","")</f>
        <v/>
      </c>
      <c r="M18" s="12">
        <f>IF(AND($E18="Milestone",M$4&lt;=$C18,M$4+6&gt;=$C18),"◆","")</f>
        <v/>
      </c>
      <c r="N18" s="12">
        <f>IF(AND($E18="Milestone",N$4&lt;=$C18,N$4+6&gt;=$C18),"◆","")</f>
        <v/>
      </c>
      <c r="O18" s="12">
        <f>IF(AND($E18="Milestone",O$4&lt;=$C18,O$4+6&gt;=$C18),"◆","")</f>
        <v/>
      </c>
      <c r="P18" s="12">
        <f>IF(AND($E18="Milestone",P$4&lt;=$C18,P$4+6&gt;=$C18),"◆","")</f>
        <v/>
      </c>
      <c r="Q18" s="12">
        <f>IF(AND($E18="Milestone",Q$4&lt;=$C18,Q$4+6&gt;=$C18),"◆","")</f>
        <v/>
      </c>
      <c r="R18" s="12">
        <f>IF(AND($E18="Milestone",R$4&lt;=$C18,R$4+6&gt;=$C18),"◆","")</f>
        <v/>
      </c>
      <c r="S18" s="12">
        <f>IF(AND($E18="Milestone",S$4&lt;=$C18,S$4+6&gt;=$C18),"◆","")</f>
        <v/>
      </c>
    </row>
    <row r="19">
      <c r="A19" s="13" t="inlineStr">
        <is>
          <t>3.4</t>
        </is>
      </c>
      <c r="B19" s="16" t="inlineStr">
        <is>
          <t xml:space="preserve">   ◆ Office open</t>
        </is>
      </c>
      <c r="C19" s="15">
        <f>$C$3+59</f>
        <v/>
      </c>
      <c r="D19" s="13" t="n">
        <v>0</v>
      </c>
      <c r="E19" s="13" t="inlineStr">
        <is>
          <t>Milestone</t>
        </is>
      </c>
      <c r="F19" s="15">
        <f>IF(D19=0,C19,C19+D19-1)</f>
        <v/>
      </c>
      <c r="G19" s="13" t="inlineStr">
        <is>
          <t>Not Started</t>
        </is>
      </c>
      <c r="H19" s="12">
        <f>IF(AND($E19="Milestone",H$4&lt;=$C19,H$4+6&gt;=$C19),"◆","")</f>
        <v/>
      </c>
      <c r="I19" s="12">
        <f>IF(AND($E19="Milestone",I$4&lt;=$C19,I$4+6&gt;=$C19),"◆","")</f>
        <v/>
      </c>
      <c r="J19" s="12">
        <f>IF(AND($E19="Milestone",J$4&lt;=$C19,J$4+6&gt;=$C19),"◆","")</f>
        <v/>
      </c>
      <c r="K19" s="12">
        <f>IF(AND($E19="Milestone",K$4&lt;=$C19,K$4+6&gt;=$C19),"◆","")</f>
        <v/>
      </c>
      <c r="L19" s="12">
        <f>IF(AND($E19="Milestone",L$4&lt;=$C19,L$4+6&gt;=$C19),"◆","")</f>
        <v/>
      </c>
      <c r="M19" s="12">
        <f>IF(AND($E19="Milestone",M$4&lt;=$C19,M$4+6&gt;=$C19),"◆","")</f>
        <v/>
      </c>
      <c r="N19" s="12">
        <f>IF(AND($E19="Milestone",N$4&lt;=$C19,N$4+6&gt;=$C19),"◆","")</f>
        <v/>
      </c>
      <c r="O19" s="12">
        <f>IF(AND($E19="Milestone",O$4&lt;=$C19,O$4+6&gt;=$C19),"◆","")</f>
        <v/>
      </c>
      <c r="P19" s="12">
        <f>IF(AND($E19="Milestone",P$4&lt;=$C19,P$4+6&gt;=$C19),"◆","")</f>
        <v/>
      </c>
      <c r="Q19" s="12">
        <f>IF(AND($E19="Milestone",Q$4&lt;=$C19,Q$4+6&gt;=$C19),"◆","")</f>
        <v/>
      </c>
      <c r="R19" s="12">
        <f>IF(AND($E19="Milestone",R$4&lt;=$C19,R$4+6&gt;=$C19),"◆","")</f>
        <v/>
      </c>
      <c r="S19" s="12">
        <f>IF(AND($E19="Milestone",S$4&lt;=$C19,S$4+6&gt;=$C19),"◆","")</f>
        <v/>
      </c>
    </row>
    <row r="20">
      <c r="A20" s="7" t="inlineStr">
        <is>
          <t>4</t>
        </is>
      </c>
      <c r="B20" s="8" t="inlineStr">
        <is>
          <t>Phase 4: Close-out</t>
        </is>
      </c>
      <c r="C20" s="9">
        <f>MIN(C21:C22)</f>
        <v/>
      </c>
      <c r="D20" s="10">
        <f>F20-C20+1</f>
        <v/>
      </c>
      <c r="E20" s="10" t="inlineStr">
        <is>
          <t>Phase</t>
        </is>
      </c>
      <c r="F20" s="9">
        <f>MAX(F21:F22)</f>
        <v/>
      </c>
      <c r="G20" s="11" t="n"/>
      <c r="H20" s="12">
        <f>IF(AND($E20="Milestone",H$4&lt;=$C20,H$4+6&gt;=$C20),"◆","")</f>
        <v/>
      </c>
      <c r="I20" s="12">
        <f>IF(AND($E20="Milestone",I$4&lt;=$C20,I$4+6&gt;=$C20),"◆","")</f>
        <v/>
      </c>
      <c r="J20" s="12">
        <f>IF(AND($E20="Milestone",J$4&lt;=$C20,J$4+6&gt;=$C20),"◆","")</f>
        <v/>
      </c>
      <c r="K20" s="12">
        <f>IF(AND($E20="Milestone",K$4&lt;=$C20,K$4+6&gt;=$C20),"◆","")</f>
        <v/>
      </c>
      <c r="L20" s="12">
        <f>IF(AND($E20="Milestone",L$4&lt;=$C20,L$4+6&gt;=$C20),"◆","")</f>
        <v/>
      </c>
      <c r="M20" s="12">
        <f>IF(AND($E20="Milestone",M$4&lt;=$C20,M$4+6&gt;=$C20),"◆","")</f>
        <v/>
      </c>
      <c r="N20" s="12">
        <f>IF(AND($E20="Milestone",N$4&lt;=$C20,N$4+6&gt;=$C20),"◆","")</f>
        <v/>
      </c>
      <c r="O20" s="12">
        <f>IF(AND($E20="Milestone",O$4&lt;=$C20,O$4+6&gt;=$C20),"◆","")</f>
        <v/>
      </c>
      <c r="P20" s="12">
        <f>IF(AND($E20="Milestone",P$4&lt;=$C20,P$4+6&gt;=$C20),"◆","")</f>
        <v/>
      </c>
      <c r="Q20" s="12">
        <f>IF(AND($E20="Milestone",Q$4&lt;=$C20,Q$4+6&gt;=$C20),"◆","")</f>
        <v/>
      </c>
      <c r="R20" s="12">
        <f>IF(AND($E20="Milestone",R$4&lt;=$C20,R$4+6&gt;=$C20),"◆","")</f>
        <v/>
      </c>
      <c r="S20" s="12">
        <f>IF(AND($E20="Milestone",S$4&lt;=$C20,S$4+6&gt;=$C20),"◆","")</f>
        <v/>
      </c>
    </row>
    <row r="21">
      <c r="A21" s="13" t="inlineStr">
        <is>
          <t>4.1</t>
        </is>
      </c>
      <c r="B21" s="14" t="inlineStr">
        <is>
          <t xml:space="preserve">   Snag list and final payments</t>
        </is>
      </c>
      <c r="C21" s="15">
        <f>$C$3+60</f>
        <v/>
      </c>
      <c r="D21" s="13" t="n">
        <v>10</v>
      </c>
      <c r="E21" s="13" t="inlineStr">
        <is>
          <t>Task</t>
        </is>
      </c>
      <c r="F21" s="15">
        <f>IF(D21=0,C21,C21+D21-1)</f>
        <v/>
      </c>
      <c r="G21" s="13" t="inlineStr">
        <is>
          <t>Not Started</t>
        </is>
      </c>
      <c r="H21" s="12">
        <f>IF(AND($E21="Milestone",H$4&lt;=$C21,H$4+6&gt;=$C21),"◆","")</f>
        <v/>
      </c>
      <c r="I21" s="12">
        <f>IF(AND($E21="Milestone",I$4&lt;=$C21,I$4+6&gt;=$C21),"◆","")</f>
        <v/>
      </c>
      <c r="J21" s="12">
        <f>IF(AND($E21="Milestone",J$4&lt;=$C21,J$4+6&gt;=$C21),"◆","")</f>
        <v/>
      </c>
      <c r="K21" s="12">
        <f>IF(AND($E21="Milestone",K$4&lt;=$C21,K$4+6&gt;=$C21),"◆","")</f>
        <v/>
      </c>
      <c r="L21" s="12">
        <f>IF(AND($E21="Milestone",L$4&lt;=$C21,L$4+6&gt;=$C21),"◆","")</f>
        <v/>
      </c>
      <c r="M21" s="12">
        <f>IF(AND($E21="Milestone",M$4&lt;=$C21,M$4+6&gt;=$C21),"◆","")</f>
        <v/>
      </c>
      <c r="N21" s="12">
        <f>IF(AND($E21="Milestone",N$4&lt;=$C21,N$4+6&gt;=$C21),"◆","")</f>
        <v/>
      </c>
      <c r="O21" s="12">
        <f>IF(AND($E21="Milestone",O$4&lt;=$C21,O$4+6&gt;=$C21),"◆","")</f>
        <v/>
      </c>
      <c r="P21" s="12">
        <f>IF(AND($E21="Milestone",P$4&lt;=$C21,P$4+6&gt;=$C21),"◆","")</f>
        <v/>
      </c>
      <c r="Q21" s="12">
        <f>IF(AND($E21="Milestone",Q$4&lt;=$C21,Q$4+6&gt;=$C21),"◆","")</f>
        <v/>
      </c>
      <c r="R21" s="12">
        <f>IF(AND($E21="Milestone",R$4&lt;=$C21,R$4+6&gt;=$C21),"◆","")</f>
        <v/>
      </c>
      <c r="S21" s="12">
        <f>IF(AND($E21="Milestone",S$4&lt;=$C21,S$4+6&gt;=$C21),"◆","")</f>
        <v/>
      </c>
    </row>
    <row r="22">
      <c r="A22" s="13" t="inlineStr">
        <is>
          <t>4.2</t>
        </is>
      </c>
      <c r="B22" s="16" t="inlineStr">
        <is>
          <t xml:space="preserve">   ◆ Project review</t>
        </is>
      </c>
      <c r="C22" s="15">
        <f>$C$3+72</f>
        <v/>
      </c>
      <c r="D22" s="13" t="n">
        <v>0</v>
      </c>
      <c r="E22" s="13" t="inlineStr">
        <is>
          <t>Milestone</t>
        </is>
      </c>
      <c r="F22" s="15">
        <f>IF(D22=0,C22,C22+D22-1)</f>
        <v/>
      </c>
      <c r="G22" s="13" t="inlineStr">
        <is>
          <t>Not Started</t>
        </is>
      </c>
      <c r="H22" s="12">
        <f>IF(AND($E22="Milestone",H$4&lt;=$C22,H$4+6&gt;=$C22),"◆","")</f>
        <v/>
      </c>
      <c r="I22" s="12">
        <f>IF(AND($E22="Milestone",I$4&lt;=$C22,I$4+6&gt;=$C22),"◆","")</f>
        <v/>
      </c>
      <c r="J22" s="12">
        <f>IF(AND($E22="Milestone",J$4&lt;=$C22,J$4+6&gt;=$C22),"◆","")</f>
        <v/>
      </c>
      <c r="K22" s="12">
        <f>IF(AND($E22="Milestone",K$4&lt;=$C22,K$4+6&gt;=$C22),"◆","")</f>
        <v/>
      </c>
      <c r="L22" s="12">
        <f>IF(AND($E22="Milestone",L$4&lt;=$C22,L$4+6&gt;=$C22),"◆","")</f>
        <v/>
      </c>
      <c r="M22" s="12">
        <f>IF(AND($E22="Milestone",M$4&lt;=$C22,M$4+6&gt;=$C22),"◆","")</f>
        <v/>
      </c>
      <c r="N22" s="12">
        <f>IF(AND($E22="Milestone",N$4&lt;=$C22,N$4+6&gt;=$C22),"◆","")</f>
        <v/>
      </c>
      <c r="O22" s="12">
        <f>IF(AND($E22="Milestone",O$4&lt;=$C22,O$4+6&gt;=$C22),"◆","")</f>
        <v/>
      </c>
      <c r="P22" s="12">
        <f>IF(AND($E22="Milestone",P$4&lt;=$C22,P$4+6&gt;=$C22),"◆","")</f>
        <v/>
      </c>
      <c r="Q22" s="12">
        <f>IF(AND($E22="Milestone",Q$4&lt;=$C22,Q$4+6&gt;=$C22),"◆","")</f>
        <v/>
      </c>
      <c r="R22" s="12">
        <f>IF(AND($E22="Milestone",R$4&lt;=$C22,R$4+6&gt;=$C22),"◆","")</f>
        <v/>
      </c>
      <c r="S22" s="12">
        <f>IF(AND($E22="Milestone",S$4&lt;=$C22,S$4+6&gt;=$C22),"◆","")</f>
        <v/>
      </c>
    </row>
    <row r="24">
      <c r="B24" s="17" t="inlineStr">
        <is>
          <t>Milestones:</t>
        </is>
      </c>
      <c r="C24" s="18">
        <f>COUNTIF(E6:E22,"Milestone")</f>
        <v/>
      </c>
      <c r="D24" s="17" t="inlineStr">
        <is>
          <t>Done:</t>
        </is>
      </c>
      <c r="E24" s="18">
        <f>COUNTIFS(E6:E22,"Milestone",G6:G22,"Complete")</f>
        <v/>
      </c>
    </row>
    <row r="25">
      <c r="B25" s="19" t="inlineStr">
        <is>
          <t>Dark purple = phase span · green = completed task · ◆ = milestone. Phase dates roll up from their tasks.</t>
        </is>
      </c>
    </row>
  </sheetData>
  <mergeCells count="3">
    <mergeCell ref="A3:B3"/>
    <mergeCell ref="A2:C2"/>
    <mergeCell ref="A1:S1"/>
  </mergeCells>
  <conditionalFormatting sqref="H6:S22">
    <cfRule type="expression" priority="1" dxfId="0" stopIfTrue="1">
      <formula>AND($E6="Phase",H$4+6&gt;=$C6,H$4&lt;=$F6)</formula>
    </cfRule>
    <cfRule type="expression" priority="2" dxfId="1" stopIfTrue="1">
      <formula>AND($E6="Task",$G6="Complete",H$4+6&gt;=$C6,H$4&lt;=$F6)</formula>
    </cfRule>
    <cfRule type="expression" priority="3" dxfId="2" stopIfTrue="1">
      <formula>AND($E6="Task",H$4+6&gt;=$C6,H$4&lt;=$F6)</formula>
    </cfRule>
  </conditionalFormatting>
  <conditionalFormatting sqref="G6:G22">
    <cfRule type="expression" priority="4" dxfId="3" stopIfTrue="1">
      <formula>$G6="Complete"</formula>
    </cfRule>
    <cfRule type="expression" priority="5" dxfId="4" stopIfTrue="1">
      <formula>$G6="In Progress"</formula>
    </cfRule>
  </conditionalFormatting>
  <dataValidations count="1">
    <dataValidation sqref="G7 G8 G9 G11 G12 G13 G14 G16 G17 G18 G19 G21 G22" showDropDown="0" showInputMessage="0" showErrorMessage="0" allowBlank="1" type="list">
      <formula1>"Not Started,In Progress,Complete,On Hold"</formula1>
    </dataValidation>
  </dataValidation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2026-10-17T12:40:49Z</dcterms:created>
  <dcterms:modified xmlns:dcterms="http://purl.org/dc/terms/" xmlns:xsi="http://www.w3.org/2001/XMLSchema-instance" xsi:type="dcterms:W3CDTF">2026-10-17T12:40:49Z</dcterms:modified>
</cp:coreProperties>
</file>