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Timesheet" sheetId="1" state="visible" r:id="rId1"/>
  </sheets>
  <definedNames>
    <definedName name="_xlnm.Print_Area" localSheetId="0">'Monthly Timesheet'!$A$1:$I$45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mmmm yyyy"/>
    <numFmt numFmtId="166" formatCode="&quot;$&quot;#,##0.00"/>
    <numFmt numFmtId="167" formatCode="0.0"/>
    <numFmt numFmtId="168" formatCode="0.0&quot;x&quot;"/>
    <numFmt numFmtId="169" formatCode="mmm d"/>
  </numFmts>
  <fonts count="10">
    <font>
      <name val="Calibri"/>
      <family val="2"/>
      <color theme="1"/>
      <sz val="11"/>
      <scheme val="minor"/>
    </font>
    <font>
      <name val="Calibri"/>
      <b val="1"/>
      <color rgb="00BF360C"/>
      <sz val="18"/>
    </font>
    <font>
      <name val="Calibri"/>
      <i val="1"/>
      <color rgb="00595959"/>
      <sz val="9.5"/>
    </font>
    <font>
      <name val="Calibri"/>
      <b val="1"/>
      <color rgb="00262626"/>
      <sz val="10"/>
    </font>
    <font>
      <name val="Calibri"/>
      <color rgb="00262626"/>
      <sz val="10"/>
    </font>
    <font>
      <name val="Calibri"/>
      <b val="1"/>
      <color rgb="00FFFFFF"/>
      <sz val="10"/>
    </font>
    <font>
      <name val="Calibri"/>
      <color rgb="00262626"/>
      <sz val="9.5"/>
    </font>
    <font>
      <name val="Calibri"/>
      <b val="1"/>
      <color rgb="00262626"/>
      <sz val="9.5"/>
    </font>
    <font>
      <name val="Calibri"/>
      <color rgb="00262626"/>
      <sz val="9"/>
    </font>
    <font>
      <name val="Calibri"/>
      <color rgb="00262626"/>
      <sz val="11"/>
    </font>
  </fonts>
  <fills count="4">
    <fill>
      <patternFill/>
    </fill>
    <fill>
      <patternFill patternType="gray125"/>
    </fill>
    <fill>
      <patternFill patternType="solid">
        <fgColor rgb="00FBE9E7"/>
        <bgColor rgb="00FBE9E7"/>
      </patternFill>
    </fill>
    <fill>
      <patternFill patternType="solid">
        <fgColor rgb="00BF360C"/>
        <bgColor rgb="00BF360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0" fillId="0" borderId="1" pivotButton="0" quotePrefix="0" xfId="0"/>
    <xf numFmtId="0" fontId="3" fillId="2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center" vertical="center"/>
    </xf>
    <xf numFmtId="166" fontId="4" fillId="0" borderId="1" applyAlignment="1" pivotButton="0" quotePrefix="0" xfId="0">
      <alignment horizontal="center" vertical="center"/>
    </xf>
    <xf numFmtId="167" fontId="4" fillId="0" borderId="1" applyAlignment="1" pivotButton="0" quotePrefix="0" xfId="0">
      <alignment horizontal="center" vertical="center"/>
    </xf>
    <xf numFmtId="168" fontId="4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169" fontId="6" fillId="0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center" vertical="center"/>
    </xf>
    <xf numFmtId="18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2" fontId="7" fillId="0" borderId="1" applyAlignment="1" pivotButton="0" quotePrefix="0" xfId="0">
      <alignment horizontal="center" vertical="center"/>
    </xf>
    <xf numFmtId="2" fontId="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vertical="center"/>
    </xf>
    <xf numFmtId="0" fontId="5" fillId="3" borderId="1" applyAlignment="1" pivotButton="0" quotePrefix="0" xfId="0">
      <alignment horizontal="right" vertical="center"/>
    </xf>
    <xf numFmtId="2" fontId="5" fillId="3" borderId="1" applyAlignment="1" pivotButton="0" quotePrefix="0" xfId="0">
      <alignment horizontal="center" vertical="center"/>
    </xf>
    <xf numFmtId="0" fontId="9" fillId="3" borderId="1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center" vertical="center"/>
    </xf>
    <xf numFmtId="166" fontId="3" fillId="0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/>
    </xf>
    <xf numFmtId="2" fontId="3" fillId="0" borderId="0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ill>
        <patternFill patternType="solid">
          <fgColor rgb="00EEEEEE"/>
          <bgColor rgb="00EEEEEE"/>
        </patternFill>
      </fill>
    </dxf>
    <dxf>
      <font>
        <name val="Calibri"/>
        <b val="1"/>
        <color rgb="00BF360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5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1" customWidth="1" min="3" max="3"/>
    <col width="11" customWidth="1" min="4" max="4"/>
    <col width="9" customWidth="1" min="5" max="5"/>
    <col width="10" customWidth="1" min="6" max="6"/>
    <col width="10" customWidth="1" min="7" max="7"/>
    <col width="10" customWidth="1" min="8" max="8"/>
    <col width="24" customWidth="1" min="9" max="9"/>
  </cols>
  <sheetData>
    <row r="1">
      <c r="A1" s="1" t="inlineStr">
        <is>
          <t>MONTHLY TIMESHEET CALCULATOR (DAILY OVERTIME)</t>
        </is>
      </c>
    </row>
    <row r="2">
      <c r="A2" s="2" t="inlineStr">
        <is>
          <t>Pick the first day of the month. Hours over the daily limit count as overtime, which suits shift work and daily-overtime rules.</t>
        </is>
      </c>
    </row>
    <row r="4">
      <c r="A4" s="3" t="inlineStr">
        <is>
          <t>Employee</t>
        </is>
      </c>
      <c r="B4" s="4" t="inlineStr">
        <is>
          <t>Ali Hassan</t>
        </is>
      </c>
      <c r="C4" s="5" t="n"/>
      <c r="D4" s="5" t="n"/>
      <c r="E4" s="6" t="inlineStr">
        <is>
          <t>Month Starting</t>
        </is>
      </c>
      <c r="F4" s="5" t="n"/>
      <c r="G4" s="5" t="n"/>
      <c r="H4" s="7" t="n">
        <v>46296</v>
      </c>
      <c r="I4" s="5" t="n"/>
    </row>
    <row r="5">
      <c r="A5" s="3" t="inlineStr">
        <is>
          <t>Job Title</t>
        </is>
      </c>
      <c r="B5" s="4" t="inlineStr">
        <is>
          <t>Site Technician</t>
        </is>
      </c>
      <c r="C5" s="5" t="n"/>
      <c r="D5" s="5" t="n"/>
      <c r="E5" s="6" t="inlineStr">
        <is>
          <t>Hourly Rate</t>
        </is>
      </c>
      <c r="F5" s="5" t="n"/>
      <c r="G5" s="5" t="n"/>
      <c r="H5" s="8" t="n">
        <v>24</v>
      </c>
      <c r="I5" s="5" t="n"/>
    </row>
    <row r="6">
      <c r="A6" s="3" t="inlineStr">
        <is>
          <t>Employee ID</t>
        </is>
      </c>
      <c r="B6" s="4" t="inlineStr">
        <is>
          <t>EMP-0318</t>
        </is>
      </c>
      <c r="C6" s="5" t="n"/>
      <c r="D6" s="5" t="n"/>
      <c r="E6" s="6" t="inlineStr">
        <is>
          <t>Daily OT After (hrs)</t>
        </is>
      </c>
      <c r="F6" s="5" t="n"/>
      <c r="G6" s="5" t="n"/>
      <c r="H6" s="9" t="n">
        <v>8</v>
      </c>
      <c r="I6" s="5" t="n"/>
    </row>
    <row r="7">
      <c r="A7" s="3" t="inlineStr">
        <is>
          <t>Department</t>
        </is>
      </c>
      <c r="B7" s="4" t="inlineStr">
        <is>
          <t>Field Services</t>
        </is>
      </c>
      <c r="C7" s="5" t="n"/>
      <c r="D7" s="5" t="n"/>
      <c r="E7" s="6" t="inlineStr">
        <is>
          <t>OT Multiplier</t>
        </is>
      </c>
      <c r="F7" s="5" t="n"/>
      <c r="G7" s="5" t="n"/>
      <c r="H7" s="10" t="n">
        <v>1.5</v>
      </c>
      <c r="I7" s="5" t="n"/>
    </row>
    <row r="9">
      <c r="A9" s="11" t="inlineStr">
        <is>
          <t>Date</t>
        </is>
      </c>
      <c r="B9" s="11" t="inlineStr">
        <is>
          <t>Day</t>
        </is>
      </c>
      <c r="C9" s="11" t="inlineStr">
        <is>
          <t>Time In</t>
        </is>
      </c>
      <c r="D9" s="11" t="inlineStr">
        <is>
          <t>Time Out</t>
        </is>
      </c>
      <c r="E9" s="11" t="inlineStr">
        <is>
          <t>Break (min)</t>
        </is>
      </c>
      <c r="F9" s="11" t="inlineStr">
        <is>
          <t>Total Hrs</t>
        </is>
      </c>
      <c r="G9" s="11" t="inlineStr">
        <is>
          <t>Regular</t>
        </is>
      </c>
      <c r="H9" s="11" t="inlineStr">
        <is>
          <t>Overtime</t>
        </is>
      </c>
      <c r="I9" s="11" t="inlineStr">
        <is>
          <t>Notes</t>
        </is>
      </c>
    </row>
    <row r="10">
      <c r="A10" s="12">
        <f>IF(MONTH($H$4+0)=MONTH($H$4),$H$4+0,"")</f>
        <v/>
      </c>
      <c r="B10" s="13">
        <f>IF(A10="","",TEXT(A10,"ddd"))</f>
        <v/>
      </c>
      <c r="C10" s="14" t="n">
        <v>0.3125</v>
      </c>
      <c r="D10" s="14" t="n">
        <v>0.6875</v>
      </c>
      <c r="E10" s="15" t="n">
        <v>30</v>
      </c>
      <c r="F10" s="16">
        <f>IF(COUNT(C10,D10)&lt;2,0,ROUND(MOD(D10-C10,1)*24-N(E10)/60,2))</f>
        <v/>
      </c>
      <c r="G10" s="17">
        <f>MIN(F10,$H$6)</f>
        <v/>
      </c>
      <c r="H10" s="17">
        <f>MAX(0,F10-$H$6)</f>
        <v/>
      </c>
      <c r="I10" s="18" t="n"/>
    </row>
    <row r="11">
      <c r="A11" s="12">
        <f>IF(MONTH($H$4+1)=MONTH($H$4),$H$4+1,"")</f>
        <v/>
      </c>
      <c r="B11" s="13">
        <f>IF(A11="","",TEXT(A11,"ddd"))</f>
        <v/>
      </c>
      <c r="C11" s="14" t="n">
        <v>0.3125</v>
      </c>
      <c r="D11" s="14" t="n">
        <v>0.6666666666666666</v>
      </c>
      <c r="E11" s="15" t="n">
        <v>30</v>
      </c>
      <c r="F11" s="16">
        <f>IF(COUNT(C11,D11)&lt;2,0,ROUND(MOD(D11-C11,1)*24-N(E11)/60,2))</f>
        <v/>
      </c>
      <c r="G11" s="17">
        <f>MIN(F11,$H$6)</f>
        <v/>
      </c>
      <c r="H11" s="17">
        <f>MAX(0,F11-$H$6)</f>
        <v/>
      </c>
      <c r="I11" s="18" t="n"/>
    </row>
    <row r="12">
      <c r="A12" s="12">
        <f>IF(MONTH($H$4+2)=MONTH($H$4),$H$4+2,"")</f>
        <v/>
      </c>
      <c r="B12" s="13">
        <f>IF(A12="","",TEXT(A12,"ddd"))</f>
        <v/>
      </c>
      <c r="C12" s="14" t="n"/>
      <c r="D12" s="14" t="n"/>
      <c r="E12" s="15" t="n"/>
      <c r="F12" s="16">
        <f>IF(COUNT(C12,D12)&lt;2,0,ROUND(MOD(D12-C12,1)*24-N(E12)/60,2))</f>
        <v/>
      </c>
      <c r="G12" s="17">
        <f>MIN(F12,$H$6)</f>
        <v/>
      </c>
      <c r="H12" s="17">
        <f>MAX(0,F12-$H$6)</f>
        <v/>
      </c>
      <c r="I12" s="18" t="n"/>
    </row>
    <row r="13">
      <c r="A13" s="12">
        <f>IF(MONTH($H$4+3)=MONTH($H$4),$H$4+3,"")</f>
        <v/>
      </c>
      <c r="B13" s="13">
        <f>IF(A13="","",TEXT(A13,"ddd"))</f>
        <v/>
      </c>
      <c r="C13" s="14" t="n"/>
      <c r="D13" s="14" t="n"/>
      <c r="E13" s="15" t="n"/>
      <c r="F13" s="16">
        <f>IF(COUNT(C13,D13)&lt;2,0,ROUND(MOD(D13-C13,1)*24-N(E13)/60,2))</f>
        <v/>
      </c>
      <c r="G13" s="17">
        <f>MIN(F13,$H$6)</f>
        <v/>
      </c>
      <c r="H13" s="17">
        <f>MAX(0,F13-$H$6)</f>
        <v/>
      </c>
      <c r="I13" s="18" t="n"/>
    </row>
    <row r="14">
      <c r="A14" s="12">
        <f>IF(MONTH($H$4+4)=MONTH($H$4),$H$4+4,"")</f>
        <v/>
      </c>
      <c r="B14" s="13">
        <f>IF(A14="","",TEXT(A14,"ddd"))</f>
        <v/>
      </c>
      <c r="C14" s="14" t="n">
        <v>0.3125</v>
      </c>
      <c r="D14" s="14" t="n">
        <v>0.7291666666666666</v>
      </c>
      <c r="E14" s="15" t="n">
        <v>30</v>
      </c>
      <c r="F14" s="16">
        <f>IF(COUNT(C14,D14)&lt;2,0,ROUND(MOD(D14-C14,1)*24-N(E14)/60,2))</f>
        <v/>
      </c>
      <c r="G14" s="17">
        <f>MIN(F14,$H$6)</f>
        <v/>
      </c>
      <c r="H14" s="17">
        <f>MAX(0,F14-$H$6)</f>
        <v/>
      </c>
      <c r="I14" s="18" t="n"/>
    </row>
    <row r="15">
      <c r="A15" s="12">
        <f>IF(MONTH($H$4+5)=MONTH($H$4),$H$4+5,"")</f>
        <v/>
      </c>
      <c r="B15" s="13">
        <f>IF(A15="","",TEXT(A15,"ddd"))</f>
        <v/>
      </c>
      <c r="C15" s="14" t="n">
        <v>0.3125</v>
      </c>
      <c r="D15" s="14" t="n">
        <v>0.6666666666666666</v>
      </c>
      <c r="E15" s="15" t="n">
        <v>30</v>
      </c>
      <c r="F15" s="16">
        <f>IF(COUNT(C15,D15)&lt;2,0,ROUND(MOD(D15-C15,1)*24-N(E15)/60,2))</f>
        <v/>
      </c>
      <c r="G15" s="17">
        <f>MIN(F15,$H$6)</f>
        <v/>
      </c>
      <c r="H15" s="17">
        <f>MAX(0,F15-$H$6)</f>
        <v/>
      </c>
      <c r="I15" s="18" t="n"/>
    </row>
    <row r="16">
      <c r="A16" s="12">
        <f>IF(MONTH($H$4+6)=MONTH($H$4),$H$4+6,"")</f>
        <v/>
      </c>
      <c r="B16" s="13">
        <f>IF(A16="","",TEXT(A16,"ddd"))</f>
        <v/>
      </c>
      <c r="C16" s="14" t="n">
        <v>0.3125</v>
      </c>
      <c r="D16" s="14" t="n">
        <v>0.6666666666666666</v>
      </c>
      <c r="E16" s="15" t="n">
        <v>30</v>
      </c>
      <c r="F16" s="16">
        <f>IF(COUNT(C16,D16)&lt;2,0,ROUND(MOD(D16-C16,1)*24-N(E16)/60,2))</f>
        <v/>
      </c>
      <c r="G16" s="17">
        <f>MIN(F16,$H$6)</f>
        <v/>
      </c>
      <c r="H16" s="17">
        <f>MAX(0,F16-$H$6)</f>
        <v/>
      </c>
      <c r="I16" s="18" t="n"/>
    </row>
    <row r="17">
      <c r="A17" s="12">
        <f>IF(MONTH($H$4+7)=MONTH($H$4),$H$4+7,"")</f>
        <v/>
      </c>
      <c r="B17" s="13">
        <f>IF(A17="","",TEXT(A17,"ddd"))</f>
        <v/>
      </c>
      <c r="C17" s="14" t="n">
        <v>0.3125</v>
      </c>
      <c r="D17" s="14" t="n">
        <v>0.75</v>
      </c>
      <c r="E17" s="15" t="n">
        <v>30</v>
      </c>
      <c r="F17" s="16">
        <f>IF(COUNT(C17,D17)&lt;2,0,ROUND(MOD(D17-C17,1)*24-N(E17)/60,2))</f>
        <v/>
      </c>
      <c r="G17" s="17">
        <f>MIN(F17,$H$6)</f>
        <v/>
      </c>
      <c r="H17" s="17">
        <f>MAX(0,F17-$H$6)</f>
        <v/>
      </c>
      <c r="I17" s="18" t="n"/>
    </row>
    <row r="18">
      <c r="A18" s="12">
        <f>IF(MONTH($H$4+8)=MONTH($H$4),$H$4+8,"")</f>
        <v/>
      </c>
      <c r="B18" s="13">
        <f>IF(A18="","",TEXT(A18,"ddd"))</f>
        <v/>
      </c>
      <c r="C18" s="14" t="n">
        <v>0.3125</v>
      </c>
      <c r="D18" s="14" t="n">
        <v>0.6666666666666666</v>
      </c>
      <c r="E18" s="15" t="n">
        <v>30</v>
      </c>
      <c r="F18" s="16">
        <f>IF(COUNT(C18,D18)&lt;2,0,ROUND(MOD(D18-C18,1)*24-N(E18)/60,2))</f>
        <v/>
      </c>
      <c r="G18" s="17">
        <f>MIN(F18,$H$6)</f>
        <v/>
      </c>
      <c r="H18" s="17">
        <f>MAX(0,F18-$H$6)</f>
        <v/>
      </c>
      <c r="I18" s="18" t="n"/>
    </row>
    <row r="19">
      <c r="A19" s="12">
        <f>IF(MONTH($H$4+9)=MONTH($H$4),$H$4+9,"")</f>
        <v/>
      </c>
      <c r="B19" s="13">
        <f>IF(A19="","",TEXT(A19,"ddd"))</f>
        <v/>
      </c>
      <c r="C19" s="14" t="n">
        <v>0.3333333333333333</v>
      </c>
      <c r="D19" s="14" t="n">
        <v>0.5416666666666666</v>
      </c>
      <c r="E19" s="15" t="n">
        <v>0</v>
      </c>
      <c r="F19" s="16">
        <f>IF(COUNT(C19,D19)&lt;2,0,ROUND(MOD(D19-C19,1)*24-N(E19)/60,2))</f>
        <v/>
      </c>
      <c r="G19" s="17">
        <f>MIN(F19,$H$6)</f>
        <v/>
      </c>
      <c r="H19" s="17">
        <f>MAX(0,F19-$H$6)</f>
        <v/>
      </c>
      <c r="I19" s="18" t="inlineStr">
        <is>
          <t>Weekend call-out</t>
        </is>
      </c>
    </row>
    <row r="20">
      <c r="A20" s="12">
        <f>IF(MONTH($H$4+10)=MONTH($H$4),$H$4+10,"")</f>
        <v/>
      </c>
      <c r="B20" s="13">
        <f>IF(A20="","",TEXT(A20,"ddd"))</f>
        <v/>
      </c>
      <c r="C20" s="14" t="n"/>
      <c r="D20" s="14" t="n"/>
      <c r="E20" s="15" t="n"/>
      <c r="F20" s="16">
        <f>IF(COUNT(C20,D20)&lt;2,0,ROUND(MOD(D20-C20,1)*24-N(E20)/60,2))</f>
        <v/>
      </c>
      <c r="G20" s="17">
        <f>MIN(F20,$H$6)</f>
        <v/>
      </c>
      <c r="H20" s="17">
        <f>MAX(0,F20-$H$6)</f>
        <v/>
      </c>
      <c r="I20" s="18" t="n"/>
    </row>
    <row r="21">
      <c r="A21" s="12">
        <f>IF(MONTH($H$4+11)=MONTH($H$4),$H$4+11,"")</f>
        <v/>
      </c>
      <c r="B21" s="13">
        <f>IF(A21="","",TEXT(A21,"ddd"))</f>
        <v/>
      </c>
      <c r="C21" s="14" t="n">
        <v>0.3125</v>
      </c>
      <c r="D21" s="14" t="n">
        <v>0.6875</v>
      </c>
      <c r="E21" s="15" t="n">
        <v>30</v>
      </c>
      <c r="F21" s="16">
        <f>IF(COUNT(C21,D21)&lt;2,0,ROUND(MOD(D21-C21,1)*24-N(E21)/60,2))</f>
        <v/>
      </c>
      <c r="G21" s="17">
        <f>MIN(F21,$H$6)</f>
        <v/>
      </c>
      <c r="H21" s="17">
        <f>MAX(0,F21-$H$6)</f>
        <v/>
      </c>
      <c r="I21" s="18" t="n"/>
    </row>
    <row r="22">
      <c r="A22" s="12">
        <f>IF(MONTH($H$4+12)=MONTH($H$4),$H$4+12,"")</f>
        <v/>
      </c>
      <c r="B22" s="13">
        <f>IF(A22="","",TEXT(A22,"ddd"))</f>
        <v/>
      </c>
      <c r="C22" s="14" t="n"/>
      <c r="D22" s="14" t="n"/>
      <c r="E22" s="15" t="n"/>
      <c r="F22" s="16">
        <f>IF(COUNT(C22,D22)&lt;2,0,ROUND(MOD(D22-C22,1)*24-N(E22)/60,2))</f>
        <v/>
      </c>
      <c r="G22" s="17">
        <f>MIN(F22,$H$6)</f>
        <v/>
      </c>
      <c r="H22" s="17">
        <f>MAX(0,F22-$H$6)</f>
        <v/>
      </c>
      <c r="I22" s="18" t="inlineStr">
        <is>
          <t>Sick leave</t>
        </is>
      </c>
    </row>
    <row r="23">
      <c r="A23" s="12">
        <f>IF(MONTH($H$4+13)=MONTH($H$4),$H$4+13,"")</f>
        <v/>
      </c>
      <c r="B23" s="13">
        <f>IF(A23="","",TEXT(A23,"ddd"))</f>
        <v/>
      </c>
      <c r="C23" s="14" t="n">
        <v>0.3125</v>
      </c>
      <c r="D23" s="14" t="n">
        <v>0.6666666666666666</v>
      </c>
      <c r="E23" s="15" t="n">
        <v>30</v>
      </c>
      <c r="F23" s="16">
        <f>IF(COUNT(C23,D23)&lt;2,0,ROUND(MOD(D23-C23,1)*24-N(E23)/60,2))</f>
        <v/>
      </c>
      <c r="G23" s="17">
        <f>MIN(F23,$H$6)</f>
        <v/>
      </c>
      <c r="H23" s="17">
        <f>MAX(0,F23-$H$6)</f>
        <v/>
      </c>
      <c r="I23" s="18" t="n"/>
    </row>
    <row r="24">
      <c r="A24" s="12">
        <f>IF(MONTH($H$4+14)=MONTH($H$4),$H$4+14,"")</f>
        <v/>
      </c>
      <c r="B24" s="13">
        <f>IF(A24="","",TEXT(A24,"ddd"))</f>
        <v/>
      </c>
      <c r="C24" s="14" t="n">
        <v>0.3125</v>
      </c>
      <c r="D24" s="14" t="n">
        <v>0.75</v>
      </c>
      <c r="E24" s="15" t="n">
        <v>30</v>
      </c>
      <c r="F24" s="16">
        <f>IF(COUNT(C24,D24)&lt;2,0,ROUND(MOD(D24-C24,1)*24-N(E24)/60,2))</f>
        <v/>
      </c>
      <c r="G24" s="17">
        <f>MIN(F24,$H$6)</f>
        <v/>
      </c>
      <c r="H24" s="17">
        <f>MAX(0,F24-$H$6)</f>
        <v/>
      </c>
      <c r="I24" s="18" t="n"/>
    </row>
    <row r="25">
      <c r="A25" s="12">
        <f>IF(MONTH($H$4+15)=MONTH($H$4),$H$4+15,"")</f>
        <v/>
      </c>
      <c r="B25" s="13">
        <f>IF(A25="","",TEXT(A25,"ddd"))</f>
        <v/>
      </c>
      <c r="C25" s="14" t="n">
        <v>0.3125</v>
      </c>
      <c r="D25" s="14" t="n">
        <v>0.6666666666666666</v>
      </c>
      <c r="E25" s="15" t="n">
        <v>30</v>
      </c>
      <c r="F25" s="16">
        <f>IF(COUNT(C25,D25)&lt;2,0,ROUND(MOD(D25-C25,1)*24-N(E25)/60,2))</f>
        <v/>
      </c>
      <c r="G25" s="17">
        <f>MIN(F25,$H$6)</f>
        <v/>
      </c>
      <c r="H25" s="17">
        <f>MAX(0,F25-$H$6)</f>
        <v/>
      </c>
      <c r="I25" s="18" t="n"/>
    </row>
    <row r="26">
      <c r="A26" s="12">
        <f>IF(MONTH($H$4+16)=MONTH($H$4),$H$4+16,"")</f>
        <v/>
      </c>
      <c r="B26" s="13">
        <f>IF(A26="","",TEXT(A26,"ddd"))</f>
        <v/>
      </c>
      <c r="C26" s="14" t="n"/>
      <c r="D26" s="14" t="n"/>
      <c r="E26" s="15" t="n"/>
      <c r="F26" s="16">
        <f>IF(COUNT(C26,D26)&lt;2,0,ROUND(MOD(D26-C26,1)*24-N(E26)/60,2))</f>
        <v/>
      </c>
      <c r="G26" s="17">
        <f>MIN(F26,$H$6)</f>
        <v/>
      </c>
      <c r="H26" s="17">
        <f>MAX(0,F26-$H$6)</f>
        <v/>
      </c>
      <c r="I26" s="18" t="n"/>
    </row>
    <row r="27">
      <c r="A27" s="12">
        <f>IF(MONTH($H$4+17)=MONTH($H$4),$H$4+17,"")</f>
        <v/>
      </c>
      <c r="B27" s="13">
        <f>IF(A27="","",TEXT(A27,"ddd"))</f>
        <v/>
      </c>
      <c r="C27" s="14" t="n"/>
      <c r="D27" s="14" t="n"/>
      <c r="E27" s="15" t="n"/>
      <c r="F27" s="16">
        <f>IF(COUNT(C27,D27)&lt;2,0,ROUND(MOD(D27-C27,1)*24-N(E27)/60,2))</f>
        <v/>
      </c>
      <c r="G27" s="17">
        <f>MIN(F27,$H$6)</f>
        <v/>
      </c>
      <c r="H27" s="17">
        <f>MAX(0,F27-$H$6)</f>
        <v/>
      </c>
      <c r="I27" s="18" t="n"/>
    </row>
    <row r="28">
      <c r="A28" s="12">
        <f>IF(MONTH($H$4+18)=MONTH($H$4),$H$4+18,"")</f>
        <v/>
      </c>
      <c r="B28" s="13">
        <f>IF(A28="","",TEXT(A28,"ddd"))</f>
        <v/>
      </c>
      <c r="C28" s="14" t="n">
        <v>0.3125</v>
      </c>
      <c r="D28" s="14" t="n">
        <v>0.6666666666666666</v>
      </c>
      <c r="E28" s="15" t="n">
        <v>30</v>
      </c>
      <c r="F28" s="16">
        <f>IF(COUNT(C28,D28)&lt;2,0,ROUND(MOD(D28-C28,1)*24-N(E28)/60,2))</f>
        <v/>
      </c>
      <c r="G28" s="17">
        <f>MIN(F28,$H$6)</f>
        <v/>
      </c>
      <c r="H28" s="17">
        <f>MAX(0,F28-$H$6)</f>
        <v/>
      </c>
      <c r="I28" s="18" t="n"/>
    </row>
    <row r="29">
      <c r="A29" s="12">
        <f>IF(MONTH($H$4+19)=MONTH($H$4),$H$4+19,"")</f>
        <v/>
      </c>
      <c r="B29" s="13">
        <f>IF(A29="","",TEXT(A29,"ddd"))</f>
        <v/>
      </c>
      <c r="C29" s="14" t="n">
        <v>0.3125</v>
      </c>
      <c r="D29" s="14" t="n">
        <v>0.6666666666666666</v>
      </c>
      <c r="E29" s="15" t="n">
        <v>30</v>
      </c>
      <c r="F29" s="16">
        <f>IF(COUNT(C29,D29)&lt;2,0,ROUND(MOD(D29-C29,1)*24-N(E29)/60,2))</f>
        <v/>
      </c>
      <c r="G29" s="17">
        <f>MIN(F29,$H$6)</f>
        <v/>
      </c>
      <c r="H29" s="17">
        <f>MAX(0,F29-$H$6)</f>
        <v/>
      </c>
      <c r="I29" s="18" t="n"/>
    </row>
    <row r="30">
      <c r="A30" s="12">
        <f>IF(MONTH($H$4+20)=MONTH($H$4),$H$4+20,"")</f>
        <v/>
      </c>
      <c r="B30" s="13">
        <f>IF(A30="","",TEXT(A30,"ddd"))</f>
        <v/>
      </c>
      <c r="C30" s="14" t="n">
        <v>0.3125</v>
      </c>
      <c r="D30" s="14" t="n">
        <v>0.7291666666666666</v>
      </c>
      <c r="E30" s="15" t="n">
        <v>30</v>
      </c>
      <c r="F30" s="16">
        <f>IF(COUNT(C30,D30)&lt;2,0,ROUND(MOD(D30-C30,1)*24-N(E30)/60,2))</f>
        <v/>
      </c>
      <c r="G30" s="17">
        <f>MIN(F30,$H$6)</f>
        <v/>
      </c>
      <c r="H30" s="17">
        <f>MAX(0,F30-$H$6)</f>
        <v/>
      </c>
      <c r="I30" s="18" t="n"/>
    </row>
    <row r="31">
      <c r="A31" s="12">
        <f>IF(MONTH($H$4+21)=MONTH($H$4),$H$4+21,"")</f>
        <v/>
      </c>
      <c r="B31" s="13">
        <f>IF(A31="","",TEXT(A31,"ddd"))</f>
        <v/>
      </c>
      <c r="C31" s="14" t="n">
        <v>0.3125</v>
      </c>
      <c r="D31" s="14" t="n">
        <v>0.7291666666666666</v>
      </c>
      <c r="E31" s="15" t="n">
        <v>30</v>
      </c>
      <c r="F31" s="16">
        <f>IF(COUNT(C31,D31)&lt;2,0,ROUND(MOD(D31-C31,1)*24-N(E31)/60,2))</f>
        <v/>
      </c>
      <c r="G31" s="17">
        <f>MIN(F31,$H$6)</f>
        <v/>
      </c>
      <c r="H31" s="17">
        <f>MAX(0,F31-$H$6)</f>
        <v/>
      </c>
      <c r="I31" s="18" t="n"/>
    </row>
    <row r="32">
      <c r="A32" s="12">
        <f>IF(MONTH($H$4+22)=MONTH($H$4),$H$4+22,"")</f>
        <v/>
      </c>
      <c r="B32" s="13">
        <f>IF(A32="","",TEXT(A32,"ddd"))</f>
        <v/>
      </c>
      <c r="C32" s="14" t="n">
        <v>0.3125</v>
      </c>
      <c r="D32" s="14" t="n">
        <v>0.6666666666666666</v>
      </c>
      <c r="E32" s="15" t="n">
        <v>30</v>
      </c>
      <c r="F32" s="16">
        <f>IF(COUNT(C32,D32)&lt;2,0,ROUND(MOD(D32-C32,1)*24-N(E32)/60,2))</f>
        <v/>
      </c>
      <c r="G32" s="17">
        <f>MIN(F32,$H$6)</f>
        <v/>
      </c>
      <c r="H32" s="17">
        <f>MAX(0,F32-$H$6)</f>
        <v/>
      </c>
      <c r="I32" s="18" t="n"/>
    </row>
    <row r="33">
      <c r="A33" s="12">
        <f>IF(MONTH($H$4+23)=MONTH($H$4),$H$4+23,"")</f>
        <v/>
      </c>
      <c r="B33" s="13">
        <f>IF(A33="","",TEXT(A33,"ddd"))</f>
        <v/>
      </c>
      <c r="C33" s="14" t="n">
        <v>0.3333333333333333</v>
      </c>
      <c r="D33" s="14" t="n">
        <v>0.5416666666666666</v>
      </c>
      <c r="E33" s="15" t="n">
        <v>0</v>
      </c>
      <c r="F33" s="16">
        <f>IF(COUNT(C33,D33)&lt;2,0,ROUND(MOD(D33-C33,1)*24-N(E33)/60,2))</f>
        <v/>
      </c>
      <c r="G33" s="17">
        <f>MIN(F33,$H$6)</f>
        <v/>
      </c>
      <c r="H33" s="17">
        <f>MAX(0,F33-$H$6)</f>
        <v/>
      </c>
      <c r="I33" s="18" t="inlineStr">
        <is>
          <t>Weekend call-out</t>
        </is>
      </c>
    </row>
    <row r="34">
      <c r="A34" s="12">
        <f>IF(MONTH($H$4+24)=MONTH($H$4),$H$4+24,"")</f>
        <v/>
      </c>
      <c r="B34" s="13">
        <f>IF(A34="","",TEXT(A34,"ddd"))</f>
        <v/>
      </c>
      <c r="C34" s="14" t="n"/>
      <c r="D34" s="14" t="n"/>
      <c r="E34" s="15" t="n"/>
      <c r="F34" s="16">
        <f>IF(COUNT(C34,D34)&lt;2,0,ROUND(MOD(D34-C34,1)*24-N(E34)/60,2))</f>
        <v/>
      </c>
      <c r="G34" s="17">
        <f>MIN(F34,$H$6)</f>
        <v/>
      </c>
      <c r="H34" s="17">
        <f>MAX(0,F34-$H$6)</f>
        <v/>
      </c>
      <c r="I34" s="18" t="n"/>
    </row>
    <row r="35">
      <c r="A35" s="12">
        <f>IF(MONTH($H$4+25)=MONTH($H$4),$H$4+25,"")</f>
        <v/>
      </c>
      <c r="B35" s="13">
        <f>IF(A35="","",TEXT(A35,"ddd"))</f>
        <v/>
      </c>
      <c r="C35" s="14" t="n">
        <v>0.3125</v>
      </c>
      <c r="D35" s="14" t="n">
        <v>0.6666666666666666</v>
      </c>
      <c r="E35" s="15" t="n">
        <v>30</v>
      </c>
      <c r="F35" s="16">
        <f>IF(COUNT(C35,D35)&lt;2,0,ROUND(MOD(D35-C35,1)*24-N(E35)/60,2))</f>
        <v/>
      </c>
      <c r="G35" s="17">
        <f>MIN(F35,$H$6)</f>
        <v/>
      </c>
      <c r="H35" s="17">
        <f>MAX(0,F35-$H$6)</f>
        <v/>
      </c>
      <c r="I35" s="18" t="n"/>
    </row>
    <row r="36">
      <c r="A36" s="12">
        <f>IF(MONTH($H$4+26)=MONTH($H$4),$H$4+26,"")</f>
        <v/>
      </c>
      <c r="B36" s="13">
        <f>IF(A36="","",TEXT(A36,"ddd"))</f>
        <v/>
      </c>
      <c r="C36" s="14" t="n">
        <v>0.3125</v>
      </c>
      <c r="D36" s="14" t="n">
        <v>0.6666666666666666</v>
      </c>
      <c r="E36" s="15" t="n">
        <v>30</v>
      </c>
      <c r="F36" s="16">
        <f>IF(COUNT(C36,D36)&lt;2,0,ROUND(MOD(D36-C36,1)*24-N(E36)/60,2))</f>
        <v/>
      </c>
      <c r="G36" s="17">
        <f>MIN(F36,$H$6)</f>
        <v/>
      </c>
      <c r="H36" s="17">
        <f>MAX(0,F36-$H$6)</f>
        <v/>
      </c>
      <c r="I36" s="18" t="n"/>
    </row>
    <row r="37">
      <c r="A37" s="12">
        <f>IF(MONTH($H$4+27)=MONTH($H$4),$H$4+27,"")</f>
        <v/>
      </c>
      <c r="B37" s="13">
        <f>IF(A37="","",TEXT(A37,"ddd"))</f>
        <v/>
      </c>
      <c r="C37" s="14" t="n">
        <v>0.3125</v>
      </c>
      <c r="D37" s="14" t="n">
        <v>0.75</v>
      </c>
      <c r="E37" s="15" t="n">
        <v>30</v>
      </c>
      <c r="F37" s="16">
        <f>IF(COUNT(C37,D37)&lt;2,0,ROUND(MOD(D37-C37,1)*24-N(E37)/60,2))</f>
        <v/>
      </c>
      <c r="G37" s="17">
        <f>MIN(F37,$H$6)</f>
        <v/>
      </c>
      <c r="H37" s="17">
        <f>MAX(0,F37-$H$6)</f>
        <v/>
      </c>
      <c r="I37" s="18" t="n"/>
    </row>
    <row r="38">
      <c r="A38" s="12">
        <f>IF(MONTH($H$4+28)=MONTH($H$4),$H$4+28,"")</f>
        <v/>
      </c>
      <c r="B38" s="13">
        <f>IF(A38="","",TEXT(A38,"ddd"))</f>
        <v/>
      </c>
      <c r="C38" s="14" t="n">
        <v>0.3125</v>
      </c>
      <c r="D38" s="14" t="n">
        <v>0.7291666666666666</v>
      </c>
      <c r="E38" s="15" t="n">
        <v>30</v>
      </c>
      <c r="F38" s="16">
        <f>IF(COUNT(C38,D38)&lt;2,0,ROUND(MOD(D38-C38,1)*24-N(E38)/60,2))</f>
        <v/>
      </c>
      <c r="G38" s="17">
        <f>MIN(F38,$H$6)</f>
        <v/>
      </c>
      <c r="H38" s="17">
        <f>MAX(0,F38-$H$6)</f>
        <v/>
      </c>
      <c r="I38" s="18" t="n"/>
    </row>
    <row r="39">
      <c r="A39" s="12">
        <f>IF(MONTH($H$4+29)=MONTH($H$4),$H$4+29,"")</f>
        <v/>
      </c>
      <c r="B39" s="13">
        <f>IF(A39="","",TEXT(A39,"ddd"))</f>
        <v/>
      </c>
      <c r="C39" s="14" t="n">
        <v>0.3125</v>
      </c>
      <c r="D39" s="14" t="n">
        <v>0.6666666666666666</v>
      </c>
      <c r="E39" s="15" t="n">
        <v>30</v>
      </c>
      <c r="F39" s="16">
        <f>IF(COUNT(C39,D39)&lt;2,0,ROUND(MOD(D39-C39,1)*24-N(E39)/60,2))</f>
        <v/>
      </c>
      <c r="G39" s="17">
        <f>MIN(F39,$H$6)</f>
        <v/>
      </c>
      <c r="H39" s="17">
        <f>MAX(0,F39-$H$6)</f>
        <v/>
      </c>
      <c r="I39" s="18" t="n"/>
    </row>
    <row r="40">
      <c r="A40" s="12">
        <f>IF(MONTH($H$4+30)=MONTH($H$4),$H$4+30,"")</f>
        <v/>
      </c>
      <c r="B40" s="13">
        <f>IF(A40="","",TEXT(A40,"ddd"))</f>
        <v/>
      </c>
      <c r="C40" s="14" t="n"/>
      <c r="D40" s="14" t="n"/>
      <c r="E40" s="15" t="n"/>
      <c r="F40" s="16">
        <f>IF(COUNT(C40,D40)&lt;2,0,ROUND(MOD(D40-C40,1)*24-N(E40)/60,2))</f>
        <v/>
      </c>
      <c r="G40" s="17">
        <f>MIN(F40,$H$6)</f>
        <v/>
      </c>
      <c r="H40" s="17">
        <f>MAX(0,F40-$H$6)</f>
        <v/>
      </c>
      <c r="I40" s="18" t="n"/>
    </row>
    <row r="41">
      <c r="A41" s="19" t="inlineStr">
        <is>
          <t>MONTHLY TOTALS</t>
        </is>
      </c>
      <c r="F41" s="20">
        <f>SUM(F10:F40)</f>
        <v/>
      </c>
      <c r="G41" s="20">
        <f>SUM(G10:G40)</f>
        <v/>
      </c>
      <c r="H41" s="20">
        <f>SUM(H10:H40)</f>
        <v/>
      </c>
      <c r="I41" s="21" t="inlineStr"/>
    </row>
    <row r="43">
      <c r="A43" s="22" t="inlineStr">
        <is>
          <t>Days Worked:</t>
        </is>
      </c>
      <c r="C43" s="23">
        <f>COUNTIF(F10:F40,"&gt;0")</f>
        <v/>
      </c>
      <c r="D43" s="6" t="inlineStr">
        <is>
          <t>Regular Pay</t>
        </is>
      </c>
      <c r="E43" s="5" t="n"/>
      <c r="F43" s="24">
        <f>G41*H5</f>
        <v/>
      </c>
      <c r="G43" s="5" t="n"/>
      <c r="H43" s="25" t="inlineStr">
        <is>
          <t>Employee: ______________</t>
        </is>
      </c>
    </row>
    <row r="44">
      <c r="A44" s="22" t="inlineStr">
        <is>
          <t>Avg Hrs / Day:</t>
        </is>
      </c>
      <c r="C44" s="26">
        <f>IF(C43=0,0,F41/C43)</f>
        <v/>
      </c>
      <c r="D44" s="6" t="inlineStr">
        <is>
          <t>Overtime Pay</t>
        </is>
      </c>
      <c r="E44" s="5" t="n"/>
      <c r="F44" s="24">
        <f>H41*H5*H7</f>
        <v/>
      </c>
      <c r="G44" s="5" t="n"/>
    </row>
    <row r="45">
      <c r="D45" s="19" t="inlineStr">
        <is>
          <t>Gross Pay</t>
        </is>
      </c>
      <c r="E45" s="5" t="n"/>
      <c r="F45" s="24">
        <f>F43+F44</f>
        <v/>
      </c>
      <c r="G45" s="5" t="n"/>
      <c r="H45" s="25" t="inlineStr">
        <is>
          <t>Supervisor: _____________</t>
        </is>
      </c>
    </row>
  </sheetData>
  <mergeCells count="25">
    <mergeCell ref="H43:I43"/>
    <mergeCell ref="H4:I4"/>
    <mergeCell ref="D45:E45"/>
    <mergeCell ref="E6:G6"/>
    <mergeCell ref="A2:I2"/>
    <mergeCell ref="H6:I6"/>
    <mergeCell ref="A41:E41"/>
    <mergeCell ref="F45:G45"/>
    <mergeCell ref="E7:G7"/>
    <mergeCell ref="B6:D6"/>
    <mergeCell ref="B5:D5"/>
    <mergeCell ref="H7:I7"/>
    <mergeCell ref="D43:E43"/>
    <mergeCell ref="H45:I45"/>
    <mergeCell ref="B4:D4"/>
    <mergeCell ref="B7:D7"/>
    <mergeCell ref="F43:G43"/>
    <mergeCell ref="A43:B43"/>
    <mergeCell ref="E5:G5"/>
    <mergeCell ref="A1:I1"/>
    <mergeCell ref="H5:I5"/>
    <mergeCell ref="E4:G4"/>
    <mergeCell ref="A44:B44"/>
    <mergeCell ref="D44:E44"/>
    <mergeCell ref="F44:G44"/>
  </mergeCells>
  <conditionalFormatting sqref="A10:I40">
    <cfRule type="expression" priority="1" dxfId="0">
      <formula>OR($B10="Sat",$B10="Sun")</formula>
    </cfRule>
  </conditionalFormatting>
  <conditionalFormatting sqref="H10:H40">
    <cfRule type="expression" priority="2" dxfId="1">
      <formula>H10&gt;0</formula>
    </cfRule>
  </conditionalFormatting>
  <printOptions horizontalCentered="1"/>
  <pageMargins left="0.35" right="0.35" top="0.35" bottom="0.35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2026-10-17T08:29:53Z</dcterms:created>
  <dcterms:modified xmlns:dcterms="http://purl.org/dc/terms/" xmlns:xsi="http://www.w3.org/2001/XMLSchema-instance" xsi:type="dcterms:W3CDTF">2026-10-17T08:29:53Z</dcterms:modified>
</cp:coreProperties>
</file>